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oti.pandey\Desktop\portfolio\"/>
    </mc:Choice>
  </mc:AlternateContent>
  <bookViews>
    <workbookView xWindow="0" yWindow="0" windowWidth="20490" windowHeight="6855" firstSheet="1" activeTab="1"/>
  </bookViews>
  <sheets>
    <sheet name="1A" sheetId="1" state="hidden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</sheets>
  <externalReferences>
    <externalReference r:id="rId9"/>
  </externalReferences>
  <definedNames>
    <definedName name="_xlnm.Print_Area" localSheetId="0">'1A'!$A$1:$I$40</definedName>
    <definedName name="_xlnm.Print_Area" localSheetId="1">'1B'!$C$1:$I$71</definedName>
  </definedNames>
  <calcPr calcId="152511"/>
</workbook>
</file>

<file path=xl/calcChain.xml><?xml version="1.0" encoding="utf-8"?>
<calcChain xmlns="http://schemas.openxmlformats.org/spreadsheetml/2006/main">
  <c r="H40" i="9" l="1"/>
  <c r="I39" i="9"/>
  <c r="B39" i="9"/>
  <c r="H38" i="9"/>
  <c r="I38" i="9" s="1"/>
  <c r="I40" i="9" s="1"/>
  <c r="I34" i="9"/>
  <c r="I35" i="9" s="1"/>
  <c r="B34" i="9"/>
  <c r="I32" i="9"/>
  <c r="H32" i="9"/>
  <c r="I31" i="9"/>
  <c r="B31" i="9"/>
  <c r="I28" i="9"/>
  <c r="H28" i="9"/>
  <c r="A25" i="9"/>
  <c r="A24" i="9"/>
  <c r="A23" i="9"/>
  <c r="A22" i="9"/>
  <c r="A21" i="9"/>
  <c r="A20" i="9"/>
  <c r="A18" i="9"/>
  <c r="A17" i="9"/>
  <c r="A16" i="9"/>
  <c r="A15" i="9"/>
  <c r="I41" i="9" l="1"/>
  <c r="H44" i="8" l="1"/>
  <c r="I43" i="8"/>
  <c r="B43" i="8"/>
  <c r="H42" i="8"/>
  <c r="I42" i="8" s="1"/>
  <c r="I44" i="8" s="1"/>
  <c r="H39" i="8"/>
  <c r="I38" i="8"/>
  <c r="I39" i="8" s="1"/>
  <c r="B38" i="8"/>
  <c r="H36" i="8"/>
  <c r="I35" i="8"/>
  <c r="I36" i="8" s="1"/>
  <c r="B35" i="8"/>
  <c r="I32" i="8"/>
  <c r="H32" i="8"/>
  <c r="A27" i="8"/>
  <c r="A26" i="8"/>
  <c r="A25" i="8"/>
  <c r="A24" i="8"/>
  <c r="A23" i="8"/>
  <c r="A22" i="8"/>
  <c r="A21" i="8"/>
  <c r="A20" i="8"/>
  <c r="A19" i="8"/>
  <c r="A17" i="8"/>
  <c r="A16" i="8"/>
  <c r="A15" i="8"/>
  <c r="I45" i="8" l="1"/>
  <c r="H39" i="7" l="1"/>
  <c r="H38" i="7"/>
  <c r="I38" i="7" s="1"/>
  <c r="H37" i="7"/>
  <c r="I37" i="7" s="1"/>
  <c r="B37" i="7"/>
  <c r="H34" i="7"/>
  <c r="I33" i="7"/>
  <c r="I34" i="7" s="1"/>
  <c r="B33" i="7"/>
  <c r="H31" i="7"/>
  <c r="I30" i="7"/>
  <c r="I31" i="7" s="1"/>
  <c r="B30" i="7"/>
  <c r="I27" i="7"/>
  <c r="H27" i="7"/>
  <c r="A25" i="7"/>
  <c r="A23" i="7"/>
  <c r="A22" i="7"/>
  <c r="A21" i="7"/>
  <c r="A20" i="7"/>
  <c r="A19" i="7"/>
  <c r="A17" i="7"/>
  <c r="A16" i="7"/>
  <c r="A15" i="7"/>
  <c r="A14" i="7"/>
  <c r="I39" i="7" l="1"/>
  <c r="I40" i="7" s="1"/>
  <c r="H45" i="6" l="1"/>
  <c r="H43" i="6" s="1"/>
  <c r="I43" i="6" s="1"/>
  <c r="I45" i="6" s="1"/>
  <c r="I44" i="6"/>
  <c r="B43" i="6"/>
  <c r="I40" i="6"/>
  <c r="H40" i="6"/>
  <c r="I39" i="6"/>
  <c r="B39" i="6"/>
  <c r="I37" i="6"/>
  <c r="H37" i="6"/>
  <c r="I36" i="6"/>
  <c r="B36" i="6"/>
  <c r="I33" i="6"/>
  <c r="H33" i="6"/>
  <c r="A29" i="6"/>
  <c r="C28" i="6"/>
  <c r="C29" i="6" s="1"/>
  <c r="C30" i="6" s="1"/>
  <c r="C31" i="6" s="1"/>
  <c r="C32" i="6" s="1"/>
  <c r="A28" i="6"/>
  <c r="A26" i="6"/>
  <c r="A25" i="6"/>
  <c r="A24" i="6"/>
  <c r="C23" i="6"/>
  <c r="C24" i="6" s="1"/>
  <c r="C25" i="6" s="1"/>
  <c r="C26" i="6" s="1"/>
  <c r="A23" i="6"/>
  <c r="A21" i="6"/>
  <c r="A20" i="6"/>
  <c r="A18" i="6"/>
  <c r="A17" i="6"/>
  <c r="A15" i="6"/>
  <c r="B14" i="6"/>
  <c r="A14" i="6"/>
  <c r="I46" i="6" l="1"/>
  <c r="H44" i="5" l="1"/>
  <c r="H42" i="5" s="1"/>
  <c r="I42" i="5" s="1"/>
  <c r="I44" i="5" s="1"/>
  <c r="I43" i="5"/>
  <c r="B43" i="5"/>
  <c r="H39" i="5"/>
  <c r="I38" i="5"/>
  <c r="I39" i="5" s="1"/>
  <c r="B38" i="5"/>
  <c r="H36" i="5"/>
  <c r="I35" i="5"/>
  <c r="I36" i="5" s="1"/>
  <c r="B35" i="5"/>
  <c r="I32" i="5"/>
  <c r="I45" i="5" s="1"/>
  <c r="H32" i="5"/>
  <c r="A27" i="5"/>
  <c r="A26" i="5"/>
  <c r="C25" i="5"/>
  <c r="C26" i="5" s="1"/>
  <c r="C27" i="5" s="1"/>
  <c r="C28" i="5" s="1"/>
  <c r="C29" i="5" s="1"/>
  <c r="C30" i="5" s="1"/>
  <c r="C31" i="5" s="1"/>
  <c r="A25" i="5"/>
  <c r="A23" i="5"/>
  <c r="A22" i="5"/>
  <c r="C21" i="5"/>
  <c r="C22" i="5" s="1"/>
  <c r="A21" i="5"/>
  <c r="C20" i="5"/>
  <c r="A20" i="5"/>
  <c r="A18" i="5"/>
  <c r="A17" i="5"/>
  <c r="A15" i="5"/>
  <c r="H45" i="4" l="1"/>
  <c r="I44" i="4"/>
  <c r="B44" i="4"/>
  <c r="I43" i="4"/>
  <c r="I45" i="4" s="1"/>
  <c r="H43" i="4"/>
  <c r="I39" i="4"/>
  <c r="I40" i="4" s="1"/>
  <c r="B39" i="4"/>
  <c r="H37" i="4"/>
  <c r="I36" i="4"/>
  <c r="I37" i="4" s="1"/>
  <c r="I46" i="4" s="1"/>
  <c r="B36" i="4"/>
  <c r="I33" i="4"/>
  <c r="H33" i="4"/>
  <c r="A28" i="4"/>
  <c r="A26" i="4"/>
  <c r="A25" i="4"/>
  <c r="A24" i="4"/>
  <c r="A23" i="4"/>
  <c r="A22" i="4"/>
  <c r="C21" i="4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A21" i="4"/>
  <c r="A19" i="4"/>
  <c r="A18" i="4"/>
  <c r="C16" i="4"/>
  <c r="A16" i="4"/>
  <c r="C15" i="4"/>
  <c r="A15" i="4"/>
  <c r="A14" i="4"/>
  <c r="H44" i="3" l="1"/>
  <c r="H46" i="3"/>
  <c r="I37" i="3" l="1"/>
  <c r="H38" i="3" l="1"/>
  <c r="I34" i="3"/>
  <c r="H34" i="3"/>
  <c r="H22" i="1" l="1"/>
  <c r="G22" i="1"/>
  <c r="H21" i="1"/>
  <c r="G21" i="1"/>
  <c r="H20" i="1"/>
  <c r="G20" i="1"/>
  <c r="H19" i="1"/>
  <c r="G19" i="1"/>
  <c r="H18" i="1"/>
  <c r="G18" i="1"/>
  <c r="C15" i="3" l="1"/>
  <c r="C16" i="3" s="1"/>
  <c r="C21" i="3" s="1"/>
  <c r="C22" i="3" s="1"/>
  <c r="C23" i="3" s="1"/>
  <c r="C24" i="3" s="1"/>
  <c r="C25" i="3" s="1"/>
  <c r="C26" i="3" s="1"/>
  <c r="C27" i="3" s="1"/>
  <c r="C31" i="3" s="1"/>
  <c r="H38" i="1" l="1"/>
  <c r="E22" i="1"/>
  <c r="E21" i="1"/>
  <c r="E20" i="1"/>
  <c r="E19" i="1"/>
  <c r="E18" i="1"/>
  <c r="E15" i="1"/>
  <c r="B45" i="3" l="1"/>
  <c r="B40" i="3"/>
  <c r="B37" i="3"/>
  <c r="B26" i="1"/>
  <c r="B36" i="1"/>
  <c r="B30" i="1"/>
  <c r="H36" i="1" l="1"/>
  <c r="H26" i="1"/>
  <c r="H28" i="1" s="1"/>
  <c r="H30" i="1"/>
  <c r="H32" i="1" s="1"/>
  <c r="H42" i="1"/>
  <c r="Q23" i="1"/>
  <c r="A22" i="1"/>
  <c r="A21" i="1"/>
  <c r="A20" i="1"/>
  <c r="A19" i="1"/>
  <c r="A18" i="1"/>
  <c r="A17" i="1"/>
  <c r="A16" i="1"/>
  <c r="A15" i="1"/>
  <c r="H23" i="1" l="1"/>
  <c r="H35" i="1" s="1"/>
  <c r="H37" i="1" l="1"/>
  <c r="I20" i="1"/>
  <c r="I21" i="1"/>
  <c r="I22" i="1"/>
  <c r="I15" i="1"/>
  <c r="I35" i="1"/>
  <c r="H43" i="1"/>
  <c r="I26" i="1"/>
  <c r="I28" i="1" s="1"/>
  <c r="I30" i="1"/>
  <c r="I32" i="1" s="1"/>
  <c r="I19" i="1"/>
  <c r="I18" i="1"/>
  <c r="I36" i="1" l="1"/>
  <c r="I37" i="1" s="1"/>
  <c r="I23" i="1"/>
  <c r="I38" i="1" l="1"/>
  <c r="I45" i="3" l="1"/>
  <c r="I40" i="3"/>
  <c r="I41" i="3" s="1"/>
  <c r="I38" i="3"/>
  <c r="I44" i="3" l="1"/>
  <c r="I46" i="3" s="1"/>
  <c r="I47" i="3" s="1"/>
</calcChain>
</file>

<file path=xl/sharedStrings.xml><?xml version="1.0" encoding="utf-8"?>
<sst xmlns="http://schemas.openxmlformats.org/spreadsheetml/2006/main" count="725" uniqueCount="161">
  <si>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</si>
  <si>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</si>
  <si>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</si>
  <si>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</si>
  <si>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</si>
  <si>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</si>
  <si>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</si>
  <si>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</si>
  <si>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</si>
  <si>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</si>
  <si>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</si>
  <si>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</si>
  <si>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</si>
  <si>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</si>
  <si>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</si>
  <si>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</si>
  <si>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</si>
  <si>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</si>
  <si>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</si>
  <si>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</si>
  <si>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</si>
  <si>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</si>
  <si>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</si>
  <si>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</si>
  <si>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</si>
  <si>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</si>
  <si>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</si>
  <si>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</si>
  <si>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</si>
  <si>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</si>
  <si>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</si>
  <si>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</si>
  <si>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</si>
  <si>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</si>
  <si>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</si>
  <si>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</si>
  <si>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</si>
  <si>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</si>
  <si>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INE030N07027</t>
  </si>
  <si>
    <t>INE434K07027</t>
  </si>
  <si>
    <t>IL&amp;FS  Infrastructure Debt Fund Series 1BBhilangana Hydro Power Limited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</si>
  <si>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</si>
  <si>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</si>
  <si>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</si>
  <si>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1BAbhitech Developers Private Limited</t>
  </si>
  <si>
    <t>INE683V07018</t>
  </si>
  <si>
    <t>IL&amp;FS  Infrastructure Debt Fund Series 1BWilliamson Magor &amp; Co. Limited</t>
  </si>
  <si>
    <t>CRISIL A1+</t>
  </si>
  <si>
    <t>Cash &amp; Equivalent</t>
  </si>
  <si>
    <t>Net Receivable/Payable</t>
  </si>
  <si>
    <t>Il&amp;Fs Wind Energy Limited</t>
  </si>
  <si>
    <t>Ghv Hospitality (India) Private Limited</t>
  </si>
  <si>
    <t>INE210A07014</t>
  </si>
  <si>
    <t>Unrated</t>
  </si>
  <si>
    <t>CARE A</t>
  </si>
  <si>
    <t>ICRA BBB+</t>
  </si>
  <si>
    <t>Monthly  Portfolio statement as on March 31, 2019</t>
  </si>
  <si>
    <t>Triparty Repo</t>
  </si>
  <si>
    <t>Triparty Repo Margin</t>
  </si>
  <si>
    <t>ICRA D</t>
  </si>
  <si>
    <t>The IL&amp;FS Financial Centre, 1st Floor, Plot C-22, G-Block, Bandra Kurla Complex, Bandra East, Mumbai-400051 (www.ilfsinfrafund.com)</t>
  </si>
  <si>
    <t>INE508G07018</t>
  </si>
  <si>
    <t>Notes:</t>
  </si>
  <si>
    <t>Nil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</si>
  <si>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</si>
  <si>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 xml:space="preserve">             Growth Option - Direct Plan</t>
  </si>
  <si>
    <t xml:space="preserve">             Dividend Payout Option - Direct Plan</t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</si>
  <si>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</si>
  <si>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>4.   Exposure to derivative instrument at the end of the period</t>
  </si>
  <si>
    <t>6.   Investment in short term deposit at the end of the period (In Lakhs)</t>
  </si>
  <si>
    <t>7.   Investment in repo in corporate debt securities (In Lakhs)</t>
  </si>
  <si>
    <t>8.   Average Portfolio Maturity</t>
  </si>
  <si>
    <t>9.   Total Dividend (net) declared during the period</t>
  </si>
  <si>
    <t>Plan/Option Name</t>
  </si>
  <si>
    <t>Individual &amp; HUF</t>
  </si>
  <si>
    <t>Dividend payout Option  - Direct Plan</t>
  </si>
  <si>
    <r>
      <t xml:space="preserve">10. Total Exposure to illiquid securities is 0.00% of the portfolio, i.e. </t>
    </r>
    <r>
      <rPr>
        <sz val="12"/>
        <rFont val="Rupee Foradian"/>
        <family val="2"/>
      </rPr>
      <t xml:space="preserve">` </t>
    </r>
    <r>
      <rPr>
        <sz val="12"/>
        <rFont val="Times New Roman"/>
        <family val="1"/>
      </rPr>
      <t>0.00 lakh</t>
    </r>
  </si>
  <si>
    <t>5.   Investment in foreign securities / overseas ETF(s) / ADRs / GDRs</t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</si>
  <si>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</si>
  <si>
    <t>(Pursuant to Regulation 59A of the SEBI (Mutual Funds) Regulations 1996)</t>
  </si>
  <si>
    <t>Half Yearly  Portfolio statement as on March 31, 2020</t>
  </si>
  <si>
    <t>IL&amp;FS Solar Power Ltd</t>
  </si>
  <si>
    <t>IL&amp;FS Wind Energy Ltd</t>
  </si>
  <si>
    <t>Shrem Tollway Pvt Ltd</t>
  </si>
  <si>
    <t>Bhilwara Green Energy Ltd</t>
  </si>
  <si>
    <t>ICRA B+</t>
  </si>
  <si>
    <t>IND A+</t>
  </si>
  <si>
    <t>INE00UD07059</t>
  </si>
  <si>
    <t>Bhilangana Hydro Power Ltd</t>
  </si>
  <si>
    <t>Abhitech Developers Private Ltd</t>
  </si>
  <si>
    <t>Clean Max Enviro Energy Solution Pvt Ltd</t>
  </si>
  <si>
    <t>Time Technoplast Ltd</t>
  </si>
  <si>
    <t>IND AA-</t>
  </si>
  <si>
    <t>ICRA BBB / Care BBB+</t>
  </si>
  <si>
    <t>2700.63 Lakhs</t>
  </si>
  <si>
    <t>783 Days</t>
  </si>
  <si>
    <t>Debt Instrument-Listed / Awaiting listing</t>
  </si>
  <si>
    <t>1.   Total amount of provisions made against the NPAs (security classified as default) *</t>
  </si>
  <si>
    <t>Williamson Magor &amp; Co. Ltd *</t>
  </si>
  <si>
    <t>GHV Hospitality (India) Pvt Ltd *</t>
  </si>
  <si>
    <t>Babcock Borsig Ltd *</t>
  </si>
  <si>
    <t>IL&amp;FS  Infrastructure Debt Fund Series 1C</t>
  </si>
  <si>
    <t>INE030N07035</t>
  </si>
  <si>
    <t>INE810V08015</t>
  </si>
  <si>
    <t>INE00UD07042</t>
  </si>
  <si>
    <t>Kanchanjunga Power Company Pvt Ltd</t>
  </si>
  <si>
    <t>CARE BBB+</t>
  </si>
  <si>
    <t>INE117N07014</t>
  </si>
  <si>
    <t>AMRI Hospitals Ltd</t>
  </si>
  <si>
    <t>CARE A- (SO)</t>
  </si>
  <si>
    <t>INE437M07059</t>
  </si>
  <si>
    <t>Sector / Rating</t>
  </si>
  <si>
    <t>Percent</t>
  </si>
  <si>
    <t>2842.65 Lakhs</t>
  </si>
  <si>
    <t>813 Days</t>
  </si>
  <si>
    <r>
      <t>Dividends are declared on face value of</t>
    </r>
    <r>
      <rPr>
        <sz val="12"/>
        <rFont val="Rupee Foradian"/>
        <family val="2"/>
      </rPr>
      <t xml:space="preserve"> 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</si>
  <si>
    <t>IL&amp;FS  Infrastructure Debt Fund Series 2A</t>
  </si>
  <si>
    <t>INE00UD07026</t>
  </si>
  <si>
    <t>INE117N07022</t>
  </si>
  <si>
    <t>Janaadhar (India) Private Ltd</t>
  </si>
  <si>
    <t>ICRA BB+</t>
  </si>
  <si>
    <t>INE882W07014</t>
  </si>
  <si>
    <t>INE882W07022</t>
  </si>
  <si>
    <t>Kaynes Technology India Private Ltd</t>
  </si>
  <si>
    <t>CRISIL D</t>
  </si>
  <si>
    <t>INE918Z07019</t>
  </si>
  <si>
    <t>Undrawn Amount for Scheme 2A</t>
  </si>
  <si>
    <t>1624.33 Lakhs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</si>
  <si>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</si>
  <si>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</si>
  <si>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t>4.   Exposure to derivative instrument at the end of the month</t>
  </si>
  <si>
    <t xml:space="preserve">5.   Investment in foreign securities / overseas ETF(s) / ADRs / GDRs </t>
  </si>
  <si>
    <t>6.   Investment in short term deposit at the end of the month (In Lakhs)</t>
  </si>
  <si>
    <t>8.   Average Portfolio Maturity-will be calculated once units are fully paid-up</t>
  </si>
  <si>
    <t>NA</t>
  </si>
  <si>
    <t>** Scheme is partly paid as on March 31, 2020</t>
  </si>
  <si>
    <t>IL&amp;FS  Infrastructure Debt Fund Series 2B</t>
  </si>
  <si>
    <t>INE00UD07018</t>
  </si>
  <si>
    <t>INE437M07075</t>
  </si>
  <si>
    <t>INE117N07030</t>
  </si>
  <si>
    <t>Undrawn Amount for Scheme 2B</t>
  </si>
  <si>
    <t>932.59 Lakhs</t>
  </si>
  <si>
    <t>IL&amp;FS  Infrastructure Debt Fund Series 2C</t>
  </si>
  <si>
    <t xml:space="preserve">Half Yearly  Portfolio statement as on March 31, 2020      
</t>
  </si>
  <si>
    <t>INE437M07083</t>
  </si>
  <si>
    <t>INE117N07048</t>
  </si>
  <si>
    <t>Undrawn Amount for Scheme 2C</t>
  </si>
  <si>
    <t>123.68 Lakhs</t>
  </si>
  <si>
    <t>5.    Investment in foreign securities / overseas ETF(s) / ADRs / GDRs</t>
  </si>
  <si>
    <t>IL&amp;FS  Infrastructure Debt Fund Series 3A</t>
  </si>
  <si>
    <t>INE00UD07034</t>
  </si>
  <si>
    <t>INE437M07067</t>
  </si>
  <si>
    <t>INE437M07042</t>
  </si>
  <si>
    <t>INE453I07120</t>
  </si>
  <si>
    <t>205.15 Lakhs</t>
  </si>
  <si>
    <t xml:space="preserve">             Growth Option - Regular Plan</t>
  </si>
  <si>
    <t>354 Days</t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</si>
  <si>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 (if applicable).</t>
    </r>
  </si>
  <si>
    <t>IL&amp;FS  Infrastructure Debt Fund Series 3B</t>
  </si>
  <si>
    <t xml:space="preserve">1.   Total amount of provisions made against the NPAs (security classified as default) </t>
  </si>
  <si>
    <t>1066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</si>
</sst>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  <numFmt numFmtId="168" formatCode="_(* #,##0.0000_);_(* \(#,##0.0000\);_(* &quot;-&quot;??_);_(@_)"/>
    <numFmt numFmtId="169" formatCode="0.0000"/>
    <numFmt numFmtId="170" formatCode="#,##0.0000"/>
    <numFmt numFmtId="171" formatCode="_(* #,##0.000000_);_(* \(#,##0.000000\);_(* &quot;-&quot;??_);_(@_)"/>
  </numFmts>
  <fonts count="31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name val="Rupee Foradian"/>
      <family val="2"/>
    </font>
    <font>
      <sz val="10"/>
      <name val="MS Sans Serif"/>
      <family val="2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39" fontId="27" fillId="0" borderId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164" fontId="8" fillId="0" borderId="0" xfId="1" applyFont="1" applyFill="1" applyBorder="1"/>
    <xf numFmtId="0" fontId="8" fillId="34" borderId="0" xfId="0" applyFont="1" applyFill="1" applyBorder="1"/>
    <xf numFmtId="39" fontId="8" fillId="34" borderId="0" xfId="0" applyNumberFormat="1" applyFont="1" applyFill="1" applyBorder="1"/>
    <xf numFmtId="10" fontId="8" fillId="34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8" fillId="0" borderId="0" xfId="0" applyNumberFormat="1" applyFont="1" applyFill="1" applyBorder="1"/>
    <xf numFmtId="10" fontId="8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8" fillId="34" borderId="0" xfId="1" applyNumberFormat="1" applyFont="1" applyFill="1" applyBorder="1"/>
    <xf numFmtId="10" fontId="8" fillId="34" borderId="14" xfId="1" applyNumberFormat="1" applyFont="1" applyFill="1" applyBorder="1"/>
    <xf numFmtId="10" fontId="8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8" fillId="35" borderId="0" xfId="0" applyFont="1" applyFill="1" applyBorder="1"/>
    <xf numFmtId="39" fontId="8" fillId="35" borderId="0" xfId="0" applyNumberFormat="1" applyFont="1" applyFill="1" applyBorder="1"/>
    <xf numFmtId="10" fontId="8" fillId="35" borderId="14" xfId="2" applyNumberFormat="1" applyFont="1" applyFill="1" applyBorder="1"/>
    <xf numFmtId="4" fontId="8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8" fillId="34" borderId="0" xfId="1" applyFont="1" applyFill="1" applyBorder="1"/>
    <xf numFmtId="10" fontId="8" fillId="34" borderId="14" xfId="0" applyNumberFormat="1" applyFont="1" applyFill="1" applyBorder="1" applyAlignment="1">
      <alignment horizontal="right"/>
    </xf>
    <xf numFmtId="10" fontId="8" fillId="34" borderId="14" xfId="0" applyNumberFormat="1" applyFont="1" applyFill="1" applyBorder="1"/>
    <xf numFmtId="4" fontId="2" fillId="0" borderId="0" xfId="0" applyNumberFormat="1" applyFont="1"/>
    <xf numFmtId="165" fontId="2" fillId="0" borderId="0" xfId="32" applyNumberFormat="1" applyFont="1" applyFill="1" applyBorder="1"/>
    <xf numFmtId="0" fontId="2" fillId="0" borderId="0" xfId="3" applyFont="1" applyFill="1" applyBorder="1"/>
    <xf numFmtId="0" fontId="2" fillId="0" borderId="0" xfId="42" applyFont="1" applyFill="1" applyBorder="1"/>
    <xf numFmtId="0" fontId="2" fillId="0" borderId="15" xfId="3" applyFont="1" applyFill="1" applyBorder="1"/>
    <xf numFmtId="168" fontId="2" fillId="0" borderId="0" xfId="32" applyNumberFormat="1" applyFont="1" applyFill="1" applyBorder="1" applyAlignment="1">
      <alignment horizontal="right" vertical="top"/>
    </xf>
    <xf numFmtId="39" fontId="2" fillId="0" borderId="0" xfId="49" applyFont="1" applyFill="1" applyBorder="1"/>
    <xf numFmtId="0" fontId="2" fillId="0" borderId="0" xfId="42" applyFont="1" applyFill="1" applyBorder="1" applyAlignment="1"/>
    <xf numFmtId="0" fontId="2" fillId="0" borderId="0" xfId="42" applyFont="1" applyFill="1" applyBorder="1" applyAlignment="1">
      <alignment wrapText="1"/>
    </xf>
    <xf numFmtId="0" fontId="7" fillId="0" borderId="0" xfId="42" applyFont="1" applyFill="1" applyBorder="1" applyAlignment="1">
      <alignment horizontal="left" vertical="top" indent="3"/>
    </xf>
    <xf numFmtId="0" fontId="7" fillId="0" borderId="0" xfId="3" applyFont="1" applyFill="1" applyBorder="1" applyAlignment="1">
      <alignment horizontal="right" vertical="top"/>
    </xf>
    <xf numFmtId="0" fontId="7" fillId="0" borderId="15" xfId="3" applyFont="1" applyFill="1" applyBorder="1" applyAlignment="1">
      <alignment horizontal="right" vertical="top"/>
    </xf>
    <xf numFmtId="39" fontId="2" fillId="0" borderId="0" xfId="49" applyFont="1" applyFill="1" applyBorder="1" applyAlignment="1">
      <alignment horizontal="left" vertical="top" indent="4"/>
    </xf>
    <xf numFmtId="4" fontId="2" fillId="0" borderId="0" xfId="42" applyNumberFormat="1" applyFont="1" applyFill="1" applyBorder="1"/>
    <xf numFmtId="0" fontId="28" fillId="0" borderId="0" xfId="3" applyFont="1" applyFill="1" applyBorder="1"/>
    <xf numFmtId="168" fontId="2" fillId="0" borderId="15" xfId="32" applyNumberFormat="1" applyFont="1" applyFill="1" applyBorder="1" applyAlignment="1">
      <alignment horizontal="right" vertical="top"/>
    </xf>
    <xf numFmtId="169" fontId="2" fillId="0" borderId="0" xfId="3" applyNumberFormat="1" applyFont="1" applyFill="1" applyBorder="1" applyAlignment="1">
      <alignment horizontal="right"/>
    </xf>
    <xf numFmtId="170" fontId="29" fillId="0" borderId="0" xfId="43" applyNumberFormat="1" applyFont="1" applyFill="1" applyBorder="1"/>
    <xf numFmtId="4" fontId="2" fillId="0" borderId="0" xfId="32" applyNumberFormat="1" applyFont="1" applyFill="1" applyBorder="1" applyAlignment="1">
      <alignment horizontal="right" vertical="top"/>
    </xf>
    <xf numFmtId="4" fontId="2" fillId="0" borderId="0" xfId="3" applyNumberFormat="1" applyFont="1" applyFill="1" applyBorder="1"/>
    <xf numFmtId="0" fontId="7" fillId="0" borderId="0" xfId="3" applyFont="1" applyFill="1" applyBorder="1" applyAlignment="1">
      <alignment horizontal="center"/>
    </xf>
    <xf numFmtId="0" fontId="2" fillId="0" borderId="0" xfId="42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6" fontId="3" fillId="33" borderId="0" xfId="1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2" fillId="0" borderId="0" xfId="42" applyFont="1" applyFill="1" applyBorder="1" applyAlignment="1">
      <alignment horizontal="left" vertical="top" wrapText="1"/>
    </xf>
    <xf numFmtId="0" fontId="2" fillId="0" borderId="15" xfId="42" applyFont="1" applyFill="1" applyBorder="1" applyAlignment="1">
      <alignment horizontal="left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5" fontId="2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164" fontId="2" fillId="0" borderId="0" xfId="1" applyFont="1" applyBorder="1"/>
    <xf numFmtId="165" fontId="8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7" fontId="2" fillId="0" borderId="0" xfId="0" applyNumberFormat="1" applyFont="1" applyFill="1" applyBorder="1"/>
    <xf numFmtId="165" fontId="7" fillId="0" borderId="0" xfId="32" applyNumberFormat="1" applyFont="1" applyFill="1" applyBorder="1"/>
    <xf numFmtId="0" fontId="2" fillId="0" borderId="15" xfId="3" applyFont="1" applyBorder="1"/>
    <xf numFmtId="170" fontId="1" fillId="0" borderId="0" xfId="3" applyNumberFormat="1" applyFont="1" applyBorder="1"/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0" fontId="0" fillId="0" borderId="0" xfId="0" applyFont="1"/>
    <xf numFmtId="10" fontId="2" fillId="0" borderId="14" xfId="0" applyNumberFormat="1" applyFont="1" applyFill="1" applyBorder="1" applyAlignment="1">
      <alignment vertical="top"/>
    </xf>
    <xf numFmtId="10" fontId="8" fillId="34" borderId="14" xfId="46" applyNumberFormat="1" applyFont="1" applyFill="1" applyBorder="1"/>
    <xf numFmtId="9" fontId="8" fillId="0" borderId="14" xfId="46" applyFont="1" applyFill="1" applyBorder="1"/>
    <xf numFmtId="164" fontId="2" fillId="0" borderId="0" xfId="32" applyFont="1" applyFill="1" applyBorder="1"/>
    <xf numFmtId="10" fontId="8" fillId="0" borderId="0" xfId="46" applyNumberFormat="1" applyFont="1" applyFill="1" applyBorder="1" applyAlignment="1">
      <alignment horizontal="left" vertical="top"/>
    </xf>
    <xf numFmtId="164" fontId="8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7" fillId="0" borderId="0" xfId="42" applyNumberFormat="1" applyFont="1" applyFill="1" applyBorder="1"/>
    <xf numFmtId="165" fontId="7" fillId="0" borderId="0" xfId="1" applyNumberFormat="1" applyFont="1" applyFill="1" applyBorder="1"/>
    <xf numFmtId="168" fontId="2" fillId="0" borderId="0" xfId="50" applyNumberFormat="1" applyFont="1" applyFill="1" applyBorder="1" applyAlignment="1">
      <alignment horizontal="right" vertical="top"/>
    </xf>
    <xf numFmtId="168" fontId="2" fillId="0" borderId="0" xfId="50" applyNumberFormat="1" applyFont="1" applyFill="1" applyBorder="1"/>
    <xf numFmtId="0" fontId="2" fillId="0" borderId="0" xfId="3" applyFont="1" applyFill="1" applyBorder="1" applyAlignment="1">
      <alignment wrapText="1"/>
    </xf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10" fontId="8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8" fillId="34" borderId="0" xfId="0" applyFont="1" applyFill="1" applyBorder="1" applyAlignment="1">
      <alignment vertical="top"/>
    </xf>
    <xf numFmtId="164" fontId="8" fillId="34" borderId="0" xfId="32" applyFont="1" applyFill="1" applyBorder="1" applyAlignment="1">
      <alignment vertical="top"/>
    </xf>
    <xf numFmtId="10" fontId="8" fillId="34" borderId="14" xfId="46" applyNumberFormat="1" applyFont="1" applyFill="1" applyBorder="1" applyAlignment="1">
      <alignment vertical="top"/>
    </xf>
    <xf numFmtId="10" fontId="8" fillId="34" borderId="14" xfId="32" applyNumberFormat="1" applyFont="1" applyFill="1" applyBorder="1" applyAlignment="1">
      <alignment vertical="top"/>
    </xf>
    <xf numFmtId="39" fontId="8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0" fontId="7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8" fillId="34" borderId="14" xfId="0" applyNumberFormat="1" applyFont="1" applyFill="1" applyBorder="1" applyAlignment="1">
      <alignment vertical="top"/>
    </xf>
    <xf numFmtId="165" fontId="8" fillId="34" borderId="0" xfId="32" applyNumberFormat="1" applyFont="1" applyFill="1" applyBorder="1" applyAlignment="1">
      <alignment vertical="top"/>
    </xf>
    <xf numFmtId="165" fontId="30" fillId="0" borderId="0" xfId="1" applyNumberFormat="1" applyFont="1"/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0" fontId="8" fillId="34" borderId="14" xfId="32" applyNumberFormat="1" applyFont="1" applyFill="1" applyBorder="1"/>
    <xf numFmtId="164" fontId="8" fillId="0" borderId="0" xfId="32" applyFont="1" applyFill="1" applyBorder="1"/>
    <xf numFmtId="10" fontId="8" fillId="0" borderId="14" xfId="32" applyNumberFormat="1" applyFont="1" applyFill="1" applyBorder="1"/>
    <xf numFmtId="165" fontId="7" fillId="0" borderId="0" xfId="50" applyNumberFormat="1" applyFont="1" applyFill="1" applyBorder="1"/>
    <xf numFmtId="165" fontId="2" fillId="0" borderId="0" xfId="50" applyNumberFormat="1" applyFont="1" applyFill="1" applyBorder="1"/>
    <xf numFmtId="168" fontId="2" fillId="0" borderId="0" xfId="50" applyNumberFormat="1" applyFont="1" applyFill="1" applyBorder="1" applyAlignment="1">
      <alignment horizontal="center" vertical="top"/>
    </xf>
    <xf numFmtId="4" fontId="2" fillId="0" borderId="0" xfId="50" applyNumberFormat="1" applyFont="1" applyFill="1" applyBorder="1" applyAlignment="1">
      <alignment horizontal="right" vertical="top"/>
    </xf>
    <xf numFmtId="0" fontId="7" fillId="0" borderId="0" xfId="42" applyFont="1" applyFill="1" applyBorder="1" applyAlignment="1">
      <alignment horizontal="left" vertical="top"/>
    </xf>
    <xf numFmtId="0" fontId="7" fillId="0" borderId="0" xfId="3" applyFont="1" applyFill="1" applyBorder="1" applyAlignment="1">
      <alignment horizontal="center" vertical="top"/>
    </xf>
    <xf numFmtId="165" fontId="2" fillId="0" borderId="0" xfId="50" applyNumberFormat="1" applyFont="1" applyFill="1" applyBorder="1" applyAlignment="1">
      <alignment vertical="top"/>
    </xf>
    <xf numFmtId="171" fontId="2" fillId="0" borderId="0" xfId="50" applyNumberFormat="1" applyFont="1" applyFill="1" applyBorder="1" applyAlignment="1">
      <alignment horizontal="right" vertical="top"/>
    </xf>
    <xf numFmtId="171" fontId="2" fillId="0" borderId="15" xfId="50" applyNumberFormat="1" applyFont="1" applyFill="1" applyBorder="1" applyAlignment="1">
      <alignment horizontal="right" vertical="top"/>
    </xf>
    <xf numFmtId="0" fontId="2" fillId="0" borderId="0" xfId="42" applyFont="1" applyFill="1" applyBorder="1" applyAlignment="1">
      <alignment horizontal="left" vertical="top" wrapText="1" indent="4"/>
    </xf>
    <xf numFmtId="0" fontId="2" fillId="0" borderId="15" xfId="42" applyFont="1" applyFill="1" applyBorder="1" applyAlignment="1">
      <alignment horizontal="left" vertical="top" wrapText="1" indent="4"/>
    </xf>
    <xf numFmtId="4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</cellXfs>
  <cellStyles count="51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3" xfId="50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rmal_Unaudited Half Yrly - MSIM Copy" xfId="49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437455</xdr:colOff>
      <xdr:row>2</xdr:row>
      <xdr:rowOff>161925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4489</xdr:colOff>
      <xdr:row>3</xdr:row>
      <xdr:rowOff>76200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496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1218325</xdr:colOff>
      <xdr:row>2</xdr:row>
      <xdr:rowOff>161925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8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1731</xdr:colOff>
      <xdr:row>3</xdr:row>
      <xdr:rowOff>76200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2125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276773</xdr:colOff>
      <xdr:row>3</xdr:row>
      <xdr:rowOff>76200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2007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1114097</xdr:colOff>
      <xdr:row>2</xdr:row>
      <xdr:rowOff>161925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2872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1029247</xdr:colOff>
      <xdr:row>3</xdr:row>
      <xdr:rowOff>0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54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DF\Live%20_IDF\NAV\2014-2015\2015-2016\2016-2017\2019-%202020\Sep%2019\Portfolio\IL&amp;FS%20Mutual%20Fund%20(IDF)_PPA_3009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isclosure"/>
      <sheetName val="Portfolio Dis Ser2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Series 3"/>
      <sheetName val="PORTFOLIO APPRAISAL"/>
      <sheetName val="Sheet3"/>
      <sheetName val="MASTER"/>
      <sheetName val="Group Company"/>
    </sheetNames>
    <sheetDataSet>
      <sheetData sheetId="0">
        <row r="11">
          <cell r="D11" t="str">
            <v>INE810V08031</v>
          </cell>
          <cell r="E11">
            <v>0</v>
          </cell>
          <cell r="F11">
            <v>0</v>
          </cell>
          <cell r="G11">
            <v>0</v>
          </cell>
        </row>
        <row r="14">
          <cell r="D14" t="str">
            <v>INE647U07015</v>
          </cell>
          <cell r="E14">
            <v>0</v>
          </cell>
          <cell r="F14">
            <v>0</v>
          </cell>
          <cell r="G14">
            <v>0</v>
          </cell>
        </row>
        <row r="15">
          <cell r="D15" t="str">
            <v>INE683V07026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INE01F007012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INE453I07153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INE453I07161</v>
          </cell>
          <cell r="E18">
            <v>0</v>
          </cell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F20">
            <v>0.34999999997671694</v>
          </cell>
          <cell r="G20">
            <v>3.4999999997671692E-6</v>
          </cell>
        </row>
        <row r="21">
          <cell r="F21">
            <v>0.34999999997671694</v>
          </cell>
          <cell r="G21">
            <v>3.4999999997671692E-6</v>
          </cell>
        </row>
      </sheetData>
      <sheetData sheetId="1">
        <row r="8">
          <cell r="D8" t="str">
            <v>ISIN</v>
          </cell>
        </row>
      </sheetData>
      <sheetData sheetId="2">
        <row r="34">
          <cell r="S34">
            <v>4192145492.29</v>
          </cell>
        </row>
      </sheetData>
      <sheetData sheetId="3">
        <row r="28">
          <cell r="H28">
            <v>506250000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H30">
            <v>1636826493.4200001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3"/>
  <sheetViews>
    <sheetView view="pageBreakPreview" topLeftCell="C1" zoomScale="87" zoomScaleNormal="85" zoomScaleSheetLayoutView="87" workbookViewId="0">
      <selection activeCell="E15" sqref="E15"/>
    </sheetView>
  </sheetViews>
  <sheetFormatPr defaultRowHeight="15.75" x14ac:dyDescent="0.2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0</v>
      </c>
    </row>
    <row r="7" spans="1:13" s="4" customFormat="1" ht="15.75" customHeight="1" x14ac:dyDescent="0.25">
      <c r="C7" s="95" t="s">
        <v>1</v>
      </c>
      <c r="D7" s="96"/>
      <c r="E7" s="96"/>
      <c r="F7" s="96"/>
      <c r="G7" s="96"/>
      <c r="H7" s="96"/>
      <c r="I7" s="97"/>
      <c r="J7" s="1"/>
      <c r="L7" s="5"/>
      <c r="M7" s="1"/>
    </row>
    <row r="8" spans="1:13" s="4" customFormat="1" ht="15.75" customHeight="1" x14ac:dyDescent="0.25">
      <c r="C8" s="98" t="s">
        <v>56</v>
      </c>
      <c r="D8" s="99"/>
      <c r="E8" s="99"/>
      <c r="F8" s="99"/>
      <c r="G8" s="99"/>
      <c r="H8" s="99"/>
      <c r="I8" s="100"/>
      <c r="J8" s="1"/>
      <c r="L8" s="5"/>
      <c r="M8" s="1"/>
    </row>
    <row r="9" spans="1:13" x14ac:dyDescent="0.25">
      <c r="C9" s="101"/>
      <c r="D9" s="102"/>
      <c r="E9" s="102"/>
      <c r="F9" s="102"/>
      <c r="G9" s="102"/>
      <c r="H9" s="102"/>
      <c r="I9" s="103"/>
    </row>
    <row r="10" spans="1:13" x14ac:dyDescent="0.25">
      <c r="C10" s="6"/>
      <c r="D10" s="7"/>
      <c r="E10" s="8"/>
      <c r="F10" s="8"/>
      <c r="G10" s="9"/>
      <c r="H10" s="10"/>
      <c r="I10" s="11"/>
    </row>
    <row r="11" spans="1:13" s="4" customFormat="1" x14ac:dyDescent="0.25">
      <c r="C11" s="104" t="s">
        <v>2</v>
      </c>
      <c r="D11" s="105" t="s">
        <v>3</v>
      </c>
      <c r="E11" s="105" t="s">
        <v>4</v>
      </c>
      <c r="F11" s="12" t="s">
        <v>5</v>
      </c>
      <c r="G11" s="105" t="s">
        <v>6</v>
      </c>
      <c r="H11" s="13" t="s">
        <v>7</v>
      </c>
      <c r="I11" s="106" t="s">
        <v>8</v>
      </c>
      <c r="J11" s="14"/>
      <c r="K11" s="15"/>
      <c r="L11" s="5"/>
      <c r="M11" s="14"/>
    </row>
    <row r="12" spans="1:13" x14ac:dyDescent="0.25">
      <c r="C12" s="104"/>
      <c r="D12" s="105"/>
      <c r="E12" s="105"/>
      <c r="F12" s="12"/>
      <c r="G12" s="105"/>
      <c r="H12" s="13" t="s">
        <v>9</v>
      </c>
      <c r="I12" s="106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1AIl&amp;Fs Wind Energy Limited</v>
      </c>
      <c r="C15" s="16">
        <v>1</v>
      </c>
      <c r="D15" s="1" t="s">
        <v>50</v>
      </c>
      <c r="E15" s="20" t="e">
        <f>+VLOOKUP(D15,#REF!,2,0)</f>
        <v>#REF!</v>
      </c>
      <c r="F15" s="1" t="s">
        <v>11</v>
      </c>
      <c r="G15" s="2">
        <v>0</v>
      </c>
      <c r="H15" s="2">
        <v>0</v>
      </c>
      <c r="I15" s="33" t="e">
        <f>+H15/$H$38</f>
        <v>#REF!</v>
      </c>
      <c r="M15" s="21"/>
    </row>
    <row r="16" spans="1:13" x14ac:dyDescent="0.25">
      <c r="A16" s="1" t="str">
        <f t="shared" ref="A16:A22" si="0">+$C$7&amp;D16</f>
        <v>IL&amp;FS  Infrastructure Debt Fund Series 1A</v>
      </c>
      <c r="C16" s="16"/>
      <c r="H16" s="17"/>
      <c r="I16" s="18"/>
      <c r="M16" s="21"/>
    </row>
    <row r="17" spans="1:17" x14ac:dyDescent="0.25">
      <c r="A17" s="1" t="str">
        <f t="shared" si="0"/>
        <v>IL&amp;FS  Infrastructure Debt Fund Series 1ADebt Instrument-Privately Placed-Unlisted</v>
      </c>
      <c r="C17" s="16"/>
      <c r="D17" s="19" t="s">
        <v>12</v>
      </c>
      <c r="H17" s="17"/>
      <c r="I17" s="18"/>
      <c r="M17" s="21"/>
    </row>
    <row r="18" spans="1:17" x14ac:dyDescent="0.25">
      <c r="A18" s="1" t="str">
        <f t="shared" si="0"/>
        <v>IL&amp;FS  Infrastructure Debt Fund Series 1AAbhitech Developers Private Limited</v>
      </c>
      <c r="C18" s="16">
        <v>4</v>
      </c>
      <c r="D18" s="1" t="s">
        <v>20</v>
      </c>
      <c r="E18" s="20" t="e">
        <f>+VLOOKUP(D18,#REF!,2,0)</f>
        <v>#REF!</v>
      </c>
      <c r="F18" s="1" t="s">
        <v>21</v>
      </c>
      <c r="G18" s="2">
        <f>+VLOOKUP(F18,'[1]Portfolio disclosure'!D$11:G$23,2,0)</f>
        <v>0</v>
      </c>
      <c r="H18" s="17">
        <f>+VLOOKUP(F18,'[1]Portfolio disclosure'!D$11:G$23,4,0)</f>
        <v>0</v>
      </c>
      <c r="I18" s="18" t="e">
        <f>+H18/$H$38</f>
        <v>#REF!</v>
      </c>
      <c r="M18" s="21"/>
    </row>
    <row r="19" spans="1:17" x14ac:dyDescent="0.25">
      <c r="A19" s="1" t="str">
        <f>+$C$7&amp;D19</f>
        <v>IL&amp;FS  Infrastructure Debt Fund Series 1AClean Max Enviro Energy Solutions Private Limited</v>
      </c>
      <c r="C19" s="16">
        <v>5</v>
      </c>
      <c r="D19" s="1" t="s">
        <v>13</v>
      </c>
      <c r="E19" s="20" t="e">
        <f>+VLOOKUP(D19,#REF!,2,0)</f>
        <v>#REF!</v>
      </c>
      <c r="F19" s="1" t="s">
        <v>14</v>
      </c>
      <c r="G19" s="2">
        <f>+VLOOKUP(F19,'[1]Portfolio disclosure'!D$11:G$23,2,0)</f>
        <v>0</v>
      </c>
      <c r="H19" s="17">
        <f>+VLOOKUP(F19,'[1]Portfolio disclosure'!D$11:G$23,4,0)</f>
        <v>0</v>
      </c>
      <c r="I19" s="18" t="e">
        <f>+H19/$H$38</f>
        <v>#REF!</v>
      </c>
      <c r="M19" s="21"/>
    </row>
    <row r="20" spans="1:17" x14ac:dyDescent="0.25">
      <c r="A20" s="1" t="str">
        <f>+$C$7&amp;D20</f>
        <v>IL&amp;FS  Infrastructure Debt Fund Series 1AGhv Hospitality (India) Private Limited</v>
      </c>
      <c r="C20" s="16">
        <v>6</v>
      </c>
      <c r="D20" s="1" t="s">
        <v>51</v>
      </c>
      <c r="E20" s="20" t="e">
        <f>+VLOOKUP(D20,#REF!,2,0)</f>
        <v>#REF!</v>
      </c>
      <c r="F20" s="1" t="s">
        <v>22</v>
      </c>
      <c r="G20" s="2">
        <f>+VLOOKUP(F20,'[1]Portfolio disclosure'!D$11:G$23,2,0)</f>
        <v>0</v>
      </c>
      <c r="H20" s="17">
        <f>+VLOOKUP(F20,'[1]Portfolio disclosure'!D$11:G$23,4,0)</f>
        <v>0</v>
      </c>
      <c r="I20" s="18" t="e">
        <f>+H20/$H$38</f>
        <v>#REF!</v>
      </c>
      <c r="M20" s="21"/>
    </row>
    <row r="21" spans="1:17" x14ac:dyDescent="0.25">
      <c r="A21" s="1" t="str">
        <f>+$C$7&amp;D21</f>
        <v>IL&amp;FS  Infrastructure Debt Fund Series 1ABhilangana Hydro Power Limited</v>
      </c>
      <c r="C21" s="16">
        <v>7</v>
      </c>
      <c r="D21" s="1" t="s">
        <v>15</v>
      </c>
      <c r="E21" s="20" t="e">
        <f>+VLOOKUP(D21,#REF!,2,0)</f>
        <v>#REF!</v>
      </c>
      <c r="F21" s="1" t="s">
        <v>16</v>
      </c>
      <c r="G21" s="2">
        <f>+VLOOKUP(F21,'[1]Portfolio disclosure'!D$11:G$23,2,0)</f>
        <v>0</v>
      </c>
      <c r="H21" s="17">
        <f>+VLOOKUP(F21,'[1]Portfolio disclosure'!D$11:G$23,4,0)</f>
        <v>0</v>
      </c>
      <c r="I21" s="18" t="e">
        <f>+H21/$H$38</f>
        <v>#REF!</v>
      </c>
      <c r="M21" s="21"/>
    </row>
    <row r="22" spans="1:17" x14ac:dyDescent="0.25">
      <c r="A22" s="1" t="str">
        <f t="shared" si="0"/>
        <v>IL&amp;FS  Infrastructure Debt Fund Series 1ABhilangana Hydro Power Limited</v>
      </c>
      <c r="C22" s="16">
        <v>9</v>
      </c>
      <c r="D22" s="1" t="s">
        <v>15</v>
      </c>
      <c r="E22" s="20" t="e">
        <f>+VLOOKUP(D22,#REF!,2,0)</f>
        <v>#REF!</v>
      </c>
      <c r="F22" s="1" t="s">
        <v>18</v>
      </c>
      <c r="G22" s="2">
        <f>+VLOOKUP(F22,'[1]Portfolio disclosure'!D$11:G$23,2,0)</f>
        <v>0</v>
      </c>
      <c r="H22" s="17">
        <f>+VLOOKUP(F22,'[1]Portfolio disclosure'!D$11:G$23,4,0)</f>
        <v>0</v>
      </c>
      <c r="I22" s="18" t="e">
        <f>+H22/$H$38</f>
        <v>#REF!</v>
      </c>
      <c r="M22" s="21"/>
    </row>
    <row r="23" spans="1:17" s="4" customFormat="1" x14ac:dyDescent="0.25">
      <c r="C23" s="22"/>
      <c r="D23" s="24" t="s">
        <v>23</v>
      </c>
      <c r="E23" s="24"/>
      <c r="F23" s="24"/>
      <c r="G23" s="24"/>
      <c r="H23" s="25">
        <f>SUM(H15:H22)</f>
        <v>0</v>
      </c>
      <c r="I23" s="26" t="e">
        <f>SUM(I15:I22)</f>
        <v>#REF!</v>
      </c>
      <c r="J23" s="27"/>
      <c r="L23" s="5"/>
      <c r="M23" s="1"/>
      <c r="N23" s="28"/>
      <c r="O23" s="29"/>
      <c r="Q23" s="29">
        <f>+O23-P23</f>
        <v>0</v>
      </c>
    </row>
    <row r="24" spans="1:17" s="4" customFormat="1" x14ac:dyDescent="0.25">
      <c r="C24" s="22"/>
      <c r="D24" s="27"/>
      <c r="E24" s="27"/>
      <c r="F24" s="27"/>
      <c r="G24" s="27"/>
      <c r="H24" s="30"/>
      <c r="I24" s="31"/>
      <c r="J24" s="27"/>
      <c r="L24" s="5"/>
      <c r="M24" s="1"/>
    </row>
    <row r="25" spans="1:17" s="4" customFormat="1" x14ac:dyDescent="0.25">
      <c r="C25" s="22"/>
      <c r="D25" s="19" t="s">
        <v>24</v>
      </c>
      <c r="E25" s="1"/>
      <c r="F25" s="1"/>
      <c r="G25" s="1"/>
      <c r="H25" s="17"/>
      <c r="I25" s="18"/>
      <c r="J25" s="27"/>
      <c r="L25" s="5"/>
      <c r="M25" s="1"/>
    </row>
    <row r="26" spans="1:17" s="4" customFormat="1" x14ac:dyDescent="0.25">
      <c r="B26" s="1" t="str">
        <f>+$C$7&amp;D26</f>
        <v>IL&amp;FS  Infrastructure Debt Fund Series 1ACollateralised Borrowing &amp; Lending Obligation (CBLO)</v>
      </c>
      <c r="C26" s="22"/>
      <c r="D26" s="4" t="s">
        <v>25</v>
      </c>
      <c r="E26" s="32"/>
      <c r="F26" s="32"/>
      <c r="G26" s="32"/>
      <c r="H26" s="17" t="e">
        <f>+SUMIF(#REF!,'1A'!$B$26,#REF!)/100000</f>
        <v>#REF!</v>
      </c>
      <c r="I26" s="18" t="e">
        <f>+H26/$H$38</f>
        <v>#REF!</v>
      </c>
      <c r="J26" s="27"/>
      <c r="L26" s="5"/>
      <c r="M26" s="21"/>
    </row>
    <row r="27" spans="1:17" s="4" customFormat="1" x14ac:dyDescent="0.25">
      <c r="C27" s="22"/>
      <c r="D27" s="1"/>
      <c r="E27" s="1"/>
      <c r="F27" s="1"/>
      <c r="G27" s="1"/>
      <c r="H27" s="32"/>
      <c r="I27" s="33"/>
      <c r="J27" s="27"/>
      <c r="L27" s="5"/>
      <c r="M27" s="1"/>
    </row>
    <row r="28" spans="1:17" x14ac:dyDescent="0.25">
      <c r="C28" s="16"/>
      <c r="D28" s="24" t="s">
        <v>23</v>
      </c>
      <c r="E28" s="24"/>
      <c r="F28" s="24"/>
      <c r="G28" s="24"/>
      <c r="H28" s="34" t="e">
        <f>SUM(H26:H27)</f>
        <v>#REF!</v>
      </c>
      <c r="I28" s="35" t="e">
        <f>SUM(I26:I27)</f>
        <v>#REF!</v>
      </c>
    </row>
    <row r="29" spans="1:17" x14ac:dyDescent="0.25">
      <c r="C29" s="16"/>
      <c r="D29" s="27"/>
      <c r="E29" s="27"/>
      <c r="F29" s="27"/>
      <c r="G29" s="27"/>
      <c r="H29" s="23"/>
      <c r="I29" s="36"/>
    </row>
    <row r="30" spans="1:17" x14ac:dyDescent="0.25">
      <c r="B30" s="1" t="str">
        <f>+$C$7&amp;D30</f>
        <v>IL&amp;FS  Infrastructure Debt Fund Series 1ACBLO Margin</v>
      </c>
      <c r="C30" s="16"/>
      <c r="D30" s="19" t="s">
        <v>26</v>
      </c>
      <c r="E30" s="32"/>
      <c r="F30" s="32"/>
      <c r="H30" s="17" t="e">
        <f>+SUMIF(#REF!,'1A'!$B$30,#REF!)/100000</f>
        <v>#REF!</v>
      </c>
      <c r="I30" s="18" t="e">
        <f>+H30/$H$38</f>
        <v>#REF!</v>
      </c>
    </row>
    <row r="31" spans="1:17" x14ac:dyDescent="0.25">
      <c r="C31" s="16"/>
      <c r="D31" s="19"/>
      <c r="E31" s="32"/>
      <c r="F31" s="32"/>
      <c r="H31" s="17"/>
      <c r="I31" s="37"/>
    </row>
    <row r="32" spans="1:17" s="4" customFormat="1" x14ac:dyDescent="0.25">
      <c r="C32" s="22"/>
      <c r="D32" s="24" t="s">
        <v>23</v>
      </c>
      <c r="E32" s="24"/>
      <c r="F32" s="24"/>
      <c r="G32" s="24"/>
      <c r="H32" s="25" t="e">
        <f>SUM(H30:H31)</f>
        <v>#REF!</v>
      </c>
      <c r="I32" s="26" t="e">
        <f>SUM(I30:I31)</f>
        <v>#REF!</v>
      </c>
      <c r="J32" s="27"/>
      <c r="L32" s="5"/>
      <c r="M32" s="1"/>
    </row>
    <row r="33" spans="2:14" x14ac:dyDescent="0.25">
      <c r="C33" s="16"/>
      <c r="H33" s="17"/>
      <c r="I33" s="18"/>
    </row>
    <row r="34" spans="2:14" x14ac:dyDescent="0.25">
      <c r="C34" s="16"/>
      <c r="D34" s="19" t="s">
        <v>27</v>
      </c>
      <c r="H34" s="17"/>
      <c r="I34" s="18"/>
    </row>
    <row r="35" spans="2:14" x14ac:dyDescent="0.25">
      <c r="C35" s="16">
        <v>1</v>
      </c>
      <c r="D35" s="1" t="s">
        <v>28</v>
      </c>
      <c r="E35" s="32"/>
      <c r="F35" s="32"/>
      <c r="H35" s="17" t="e">
        <f>+H38-H36-H32-H28-H23</f>
        <v>#REF!</v>
      </c>
      <c r="I35" s="18" t="e">
        <f>+H35/$H$38</f>
        <v>#REF!</v>
      </c>
    </row>
    <row r="36" spans="2:14" x14ac:dyDescent="0.25">
      <c r="B36" s="1" t="str">
        <f>+$C$7&amp;D36</f>
        <v>IL&amp;FS  Infrastructure Debt Fund Series 1ACash &amp; Cash Equivalents</v>
      </c>
      <c r="C36" s="16">
        <v>2</v>
      </c>
      <c r="D36" s="1" t="s">
        <v>29</v>
      </c>
      <c r="E36" s="32"/>
      <c r="F36" s="32"/>
      <c r="H36" s="17" t="e">
        <f>+SUMIF(#REF!,'1A'!$B$36,#REF!)/100000</f>
        <v>#REF!</v>
      </c>
      <c r="I36" s="18" t="e">
        <f>+H36/$H$38</f>
        <v>#REF!</v>
      </c>
    </row>
    <row r="37" spans="2:14" s="4" customFormat="1" x14ac:dyDescent="0.25">
      <c r="C37" s="22"/>
      <c r="D37" s="24" t="s">
        <v>23</v>
      </c>
      <c r="E37" s="24"/>
      <c r="F37" s="24"/>
      <c r="G37" s="24"/>
      <c r="H37" s="25" t="e">
        <f>SUM(H35:H36)</f>
        <v>#REF!</v>
      </c>
      <c r="I37" s="26" t="e">
        <f>SUM(I35:I36)</f>
        <v>#REF!</v>
      </c>
      <c r="J37" s="27"/>
      <c r="L37" s="5"/>
      <c r="M37" s="1"/>
    </row>
    <row r="38" spans="2:14" s="4" customFormat="1" x14ac:dyDescent="0.25">
      <c r="C38" s="22"/>
      <c r="D38" s="38" t="s">
        <v>30</v>
      </c>
      <c r="E38" s="38"/>
      <c r="F38" s="38"/>
      <c r="G38" s="38"/>
      <c r="H38" s="39" t="e">
        <f>+#REF!/100000</f>
        <v>#REF!</v>
      </c>
      <c r="I38" s="40" t="e">
        <f>+I23+I28+I32+I37</f>
        <v>#REF!</v>
      </c>
      <c r="J38" s="41"/>
      <c r="L38" s="5"/>
      <c r="N38" s="28"/>
    </row>
    <row r="39" spans="2:14" x14ac:dyDescent="0.25">
      <c r="C39" s="16"/>
      <c r="D39" s="41"/>
      <c r="E39" s="41"/>
      <c r="F39" s="41"/>
      <c r="G39" s="41"/>
      <c r="H39" s="42"/>
      <c r="I39" s="43"/>
      <c r="J39" s="41"/>
      <c r="N39" s="21"/>
    </row>
    <row r="40" spans="2:14" x14ac:dyDescent="0.25">
      <c r="C40" s="16"/>
      <c r="D40" s="44" t="s">
        <v>31</v>
      </c>
      <c r="H40" s="21"/>
      <c r="I40" s="45"/>
    </row>
    <row r="41" spans="2:14" x14ac:dyDescent="0.25">
      <c r="L41" s="46"/>
    </row>
    <row r="42" spans="2:14" hidden="1" x14ac:dyDescent="0.25">
      <c r="G42" s="47">
        <v>3896342178.5700002</v>
      </c>
      <c r="H42" s="21">
        <f>+G42/100000</f>
        <v>38963.421785700004</v>
      </c>
    </row>
    <row r="43" spans="2:14" hidden="1" x14ac:dyDescent="0.25">
      <c r="H43" s="21" t="e">
        <f>+H38-H42</f>
        <v>#REF!</v>
      </c>
    </row>
  </sheetData>
  <sortState ref="D18:I24">
    <sortCondition descending="1" ref="I18:I24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view="pageBreakPreview" topLeftCell="C1" zoomScale="85" zoomScaleNormal="85" zoomScaleSheetLayoutView="85" workbookViewId="0">
      <selection activeCell="C1" sqref="C1"/>
    </sheetView>
  </sheetViews>
  <sheetFormatPr defaultRowHeight="15.75" x14ac:dyDescent="0.25"/>
  <cols>
    <col min="1" max="2" width="9.140625" style="48" hidden="1" customWidth="1"/>
    <col min="3" max="3" width="7.5703125" style="48" customWidth="1"/>
    <col min="4" max="4" width="69.85546875" style="48" customWidth="1"/>
    <col min="5" max="5" width="22.28515625" style="48" bestFit="1" customWidth="1"/>
    <col min="6" max="6" width="16.85546875" style="48" customWidth="1"/>
    <col min="7" max="7" width="19" style="48" bestFit="1" customWidth="1"/>
    <col min="8" max="8" width="16.42578125" style="48" customWidth="1"/>
    <col min="9" max="9" width="14.7109375" style="48" customWidth="1"/>
    <col min="10" max="10" width="20.42578125" style="1" bestFit="1" customWidth="1"/>
    <col min="11" max="11" width="17.42578125" style="48" hidden="1" customWidth="1"/>
    <col min="12" max="12" width="9.140625" style="50" hidden="1" customWidth="1"/>
    <col min="13" max="13" width="15.140625" style="1" hidden="1" customWidth="1"/>
    <col min="14" max="15" width="15.140625" style="48" hidden="1" customWidth="1"/>
    <col min="16" max="17" width="0" style="48" hidden="1" customWidth="1"/>
    <col min="18" max="18" width="20.42578125" style="48" bestFit="1" customWidth="1"/>
    <col min="19" max="19" width="25.5703125" style="48" bestFit="1" customWidth="1"/>
    <col min="20" max="20" width="9.28515625" style="48" bestFit="1" customWidth="1"/>
    <col min="21" max="16384" width="9.140625" style="48"/>
  </cols>
  <sheetData>
    <row r="1" spans="1:18" x14ac:dyDescent="0.25">
      <c r="G1" s="49"/>
    </row>
    <row r="2" spans="1:18" x14ac:dyDescent="0.25">
      <c r="G2" s="49"/>
    </row>
    <row r="3" spans="1:18" x14ac:dyDescent="0.25">
      <c r="G3" s="49"/>
    </row>
    <row r="4" spans="1:18" x14ac:dyDescent="0.25">
      <c r="G4" s="49"/>
    </row>
    <row r="5" spans="1:18" x14ac:dyDescent="0.25">
      <c r="C5" s="1" t="s">
        <v>60</v>
      </c>
      <c r="G5" s="49"/>
    </row>
    <row r="6" spans="1:18" s="20" customFormat="1" ht="15.75" customHeight="1" x14ac:dyDescent="0.25">
      <c r="C6" s="95" t="s">
        <v>32</v>
      </c>
      <c r="D6" s="96"/>
      <c r="E6" s="96"/>
      <c r="F6" s="96"/>
      <c r="G6" s="96"/>
      <c r="H6" s="96"/>
      <c r="I6" s="97"/>
      <c r="J6" s="1"/>
      <c r="L6" s="51"/>
      <c r="M6" s="1"/>
    </row>
    <row r="7" spans="1:18" s="20" customFormat="1" ht="15.75" customHeight="1" x14ac:dyDescent="0.25">
      <c r="C7" s="109" t="s">
        <v>80</v>
      </c>
      <c r="D7" s="110"/>
      <c r="E7" s="110"/>
      <c r="F7" s="110"/>
      <c r="G7" s="110"/>
      <c r="H7" s="110"/>
      <c r="I7" s="111"/>
      <c r="J7" s="1"/>
      <c r="L7" s="51"/>
      <c r="M7" s="1"/>
    </row>
    <row r="8" spans="1:18" x14ac:dyDescent="0.25">
      <c r="C8" s="101" t="s">
        <v>79</v>
      </c>
      <c r="D8" s="102"/>
      <c r="E8" s="102"/>
      <c r="F8" s="102"/>
      <c r="G8" s="102"/>
      <c r="H8" s="102"/>
      <c r="I8" s="103"/>
      <c r="K8" s="52"/>
      <c r="L8" s="53"/>
    </row>
    <row r="9" spans="1:18" x14ac:dyDescent="0.25">
      <c r="C9" s="6"/>
      <c r="D9" s="54"/>
      <c r="E9" s="54"/>
      <c r="F9" s="54"/>
      <c r="G9" s="54"/>
      <c r="H9" s="54"/>
      <c r="I9" s="55"/>
      <c r="K9" s="52"/>
      <c r="L9" s="53"/>
    </row>
    <row r="10" spans="1:18" s="20" customFormat="1" x14ac:dyDescent="0.25">
      <c r="C10" s="104" t="s">
        <v>2</v>
      </c>
      <c r="D10" s="105" t="s">
        <v>3</v>
      </c>
      <c r="E10" s="105" t="s">
        <v>4</v>
      </c>
      <c r="F10" s="12" t="s">
        <v>5</v>
      </c>
      <c r="G10" s="105" t="s">
        <v>6</v>
      </c>
      <c r="H10" s="13" t="s">
        <v>7</v>
      </c>
      <c r="I10" s="106" t="s">
        <v>8</v>
      </c>
      <c r="J10" s="14"/>
      <c r="K10" s="56"/>
      <c r="L10" s="51"/>
      <c r="M10" s="14"/>
    </row>
    <row r="11" spans="1:18" s="20" customFormat="1" x14ac:dyDescent="0.25">
      <c r="C11" s="104"/>
      <c r="D11" s="105"/>
      <c r="E11" s="105"/>
      <c r="F11" s="12"/>
      <c r="G11" s="105"/>
      <c r="H11" s="13" t="s">
        <v>9</v>
      </c>
      <c r="I11" s="106"/>
      <c r="J11" s="14"/>
      <c r="K11" s="56"/>
      <c r="L11" s="51"/>
      <c r="M11" s="14"/>
    </row>
    <row r="12" spans="1:18" x14ac:dyDescent="0.25">
      <c r="C12" s="16"/>
      <c r="D12" s="1"/>
      <c r="E12" s="1"/>
      <c r="F12" s="1"/>
      <c r="G12" s="1"/>
      <c r="H12" s="17"/>
      <c r="I12" s="18"/>
    </row>
    <row r="13" spans="1:18" x14ac:dyDescent="0.25">
      <c r="C13" s="16"/>
      <c r="D13" s="19" t="s">
        <v>96</v>
      </c>
      <c r="E13" s="1"/>
      <c r="F13" s="1"/>
      <c r="G13" s="1"/>
      <c r="H13" s="17"/>
      <c r="I13" s="18"/>
    </row>
    <row r="14" spans="1:18" x14ac:dyDescent="0.25">
      <c r="A14" s="48" t="s">
        <v>33</v>
      </c>
      <c r="C14" s="16">
        <v>1</v>
      </c>
      <c r="D14" s="1" t="s">
        <v>81</v>
      </c>
      <c r="E14" s="1" t="s">
        <v>85</v>
      </c>
      <c r="F14" s="1" t="s">
        <v>34</v>
      </c>
      <c r="G14" s="57">
        <v>547</v>
      </c>
      <c r="H14" s="17">
        <v>6941.2754408000001</v>
      </c>
      <c r="I14" s="18">
        <v>0.1722341862784251</v>
      </c>
    </row>
    <row r="15" spans="1:18" x14ac:dyDescent="0.25">
      <c r="A15" s="48" t="s">
        <v>35</v>
      </c>
      <c r="C15" s="16">
        <f>+C14+1</f>
        <v>2</v>
      </c>
      <c r="D15" s="1" t="s">
        <v>82</v>
      </c>
      <c r="E15" s="1" t="s">
        <v>59</v>
      </c>
      <c r="F15" s="1" t="s">
        <v>36</v>
      </c>
      <c r="G15" s="57">
        <v>200</v>
      </c>
      <c r="H15" s="17">
        <v>2532.116857</v>
      </c>
      <c r="I15" s="18">
        <v>6.2829531855749937E-2</v>
      </c>
      <c r="J15" s="58"/>
      <c r="R15" s="58"/>
    </row>
    <row r="16" spans="1:18" x14ac:dyDescent="0.25">
      <c r="A16" s="48" t="s">
        <v>37</v>
      </c>
      <c r="C16" s="16">
        <f>+C15+1</f>
        <v>3</v>
      </c>
      <c r="D16" s="1" t="s">
        <v>83</v>
      </c>
      <c r="E16" s="1" t="s">
        <v>86</v>
      </c>
      <c r="F16" s="1" t="s">
        <v>87</v>
      </c>
      <c r="G16" s="57">
        <v>100</v>
      </c>
      <c r="H16" s="17">
        <v>1000</v>
      </c>
      <c r="I16" s="18">
        <v>2.4813045923239529E-2</v>
      </c>
      <c r="J16" s="58"/>
      <c r="R16" s="58"/>
    </row>
    <row r="17" spans="1:18" x14ac:dyDescent="0.25">
      <c r="C17" s="16">
        <v>4</v>
      </c>
      <c r="D17" s="1" t="s">
        <v>84</v>
      </c>
      <c r="E17" s="1" t="s">
        <v>55</v>
      </c>
      <c r="F17" s="1" t="s">
        <v>38</v>
      </c>
      <c r="G17" s="57">
        <v>117143</v>
      </c>
      <c r="H17" s="17">
        <v>616.54204959999993</v>
      </c>
      <c r="I17" s="18">
        <v>1.5298286190333021E-2</v>
      </c>
      <c r="J17" s="58"/>
      <c r="R17" s="58"/>
    </row>
    <row r="18" spans="1:18" x14ac:dyDescent="0.25">
      <c r="C18" s="16"/>
      <c r="D18" s="1"/>
      <c r="E18" s="1"/>
      <c r="F18" s="1"/>
      <c r="G18" s="57"/>
      <c r="H18" s="17"/>
      <c r="I18" s="18"/>
    </row>
    <row r="19" spans="1:18" x14ac:dyDescent="0.25">
      <c r="C19" s="16"/>
      <c r="D19" s="19" t="s">
        <v>12</v>
      </c>
      <c r="E19" s="1"/>
      <c r="F19" s="1"/>
      <c r="G19" s="2"/>
      <c r="H19" s="17"/>
      <c r="I19" s="18"/>
    </row>
    <row r="20" spans="1:18" x14ac:dyDescent="0.25">
      <c r="C20" s="16">
        <v>5</v>
      </c>
      <c r="D20" s="1" t="s">
        <v>88</v>
      </c>
      <c r="E20" s="1" t="s">
        <v>54</v>
      </c>
      <c r="F20" s="1" t="s">
        <v>18</v>
      </c>
      <c r="G20" s="57">
        <v>580</v>
      </c>
      <c r="H20" s="17">
        <v>5800</v>
      </c>
      <c r="I20" s="18">
        <v>0.14391566635478928</v>
      </c>
    </row>
    <row r="21" spans="1:18" x14ac:dyDescent="0.25">
      <c r="A21" s="48" t="s">
        <v>40</v>
      </c>
      <c r="C21" s="16">
        <f>+C20+1</f>
        <v>6</v>
      </c>
      <c r="D21" s="1" t="s">
        <v>98</v>
      </c>
      <c r="E21" s="1" t="s">
        <v>53</v>
      </c>
      <c r="F21" s="1" t="s">
        <v>52</v>
      </c>
      <c r="G21" s="57">
        <v>578</v>
      </c>
      <c r="H21" s="17">
        <v>5202</v>
      </c>
      <c r="I21" s="18">
        <v>0.12907746489269203</v>
      </c>
    </row>
    <row r="22" spans="1:18" x14ac:dyDescent="0.25">
      <c r="A22" s="48" t="s">
        <v>41</v>
      </c>
      <c r="C22" s="16">
        <f t="shared" ref="C22:C31" si="0">+C21+1</f>
        <v>7</v>
      </c>
      <c r="D22" s="1" t="s">
        <v>89</v>
      </c>
      <c r="E22" s="1" t="s">
        <v>53</v>
      </c>
      <c r="F22" s="1" t="s">
        <v>21</v>
      </c>
      <c r="G22" s="57">
        <v>266000</v>
      </c>
      <c r="H22" s="17">
        <v>2660</v>
      </c>
      <c r="I22" s="18">
        <v>6.6002702155817147E-2</v>
      </c>
    </row>
    <row r="23" spans="1:18" x14ac:dyDescent="0.25">
      <c r="A23" s="48" t="s">
        <v>42</v>
      </c>
      <c r="C23" s="16">
        <f t="shared" si="0"/>
        <v>8</v>
      </c>
      <c r="D23" s="71" t="s">
        <v>89</v>
      </c>
      <c r="E23" s="1" t="s">
        <v>53</v>
      </c>
      <c r="F23" s="1" t="s">
        <v>45</v>
      </c>
      <c r="G23" s="57">
        <v>245000</v>
      </c>
      <c r="H23" s="17">
        <v>2450</v>
      </c>
      <c r="I23" s="18">
        <v>6.0791962511936845E-2</v>
      </c>
    </row>
    <row r="24" spans="1:18" x14ac:dyDescent="0.25">
      <c r="A24" s="48" t="s">
        <v>44</v>
      </c>
      <c r="C24" s="16">
        <f t="shared" si="0"/>
        <v>9</v>
      </c>
      <c r="D24" s="1" t="s">
        <v>99</v>
      </c>
      <c r="E24" s="1" t="s">
        <v>53</v>
      </c>
      <c r="F24" s="1" t="s">
        <v>22</v>
      </c>
      <c r="G24" s="57">
        <v>340</v>
      </c>
      <c r="H24" s="17">
        <v>1700</v>
      </c>
      <c r="I24" s="18">
        <v>4.2182178069507199E-2</v>
      </c>
    </row>
    <row r="25" spans="1:18" x14ac:dyDescent="0.25">
      <c r="A25" s="48" t="s">
        <v>46</v>
      </c>
      <c r="C25" s="16">
        <f t="shared" si="0"/>
        <v>10</v>
      </c>
      <c r="D25" s="1" t="s">
        <v>100</v>
      </c>
      <c r="E25" s="1" t="s">
        <v>53</v>
      </c>
      <c r="F25" s="1" t="s">
        <v>43</v>
      </c>
      <c r="G25" s="57">
        <v>150</v>
      </c>
      <c r="H25" s="17">
        <v>1358.274635</v>
      </c>
      <c r="I25" s="18">
        <v>3.3702930894626407E-2</v>
      </c>
      <c r="J25" s="21"/>
      <c r="R25" s="59"/>
    </row>
    <row r="26" spans="1:18" x14ac:dyDescent="0.25">
      <c r="C26" s="16">
        <f t="shared" si="0"/>
        <v>11</v>
      </c>
      <c r="D26" s="71" t="s">
        <v>90</v>
      </c>
      <c r="E26" s="1" t="s">
        <v>93</v>
      </c>
      <c r="F26" s="71" t="s">
        <v>14</v>
      </c>
      <c r="G26" s="57">
        <v>113</v>
      </c>
      <c r="H26" s="17">
        <v>565</v>
      </c>
      <c r="I26" s="18">
        <v>1.4019370946630335E-2</v>
      </c>
      <c r="J26" s="21"/>
      <c r="R26" s="59"/>
    </row>
    <row r="27" spans="1:18" x14ac:dyDescent="0.25">
      <c r="C27" s="16">
        <f t="shared" si="0"/>
        <v>12</v>
      </c>
      <c r="D27" s="1" t="s">
        <v>88</v>
      </c>
      <c r="E27" s="1" t="s">
        <v>54</v>
      </c>
      <c r="F27" s="1" t="s">
        <v>17</v>
      </c>
      <c r="G27" s="57">
        <v>35</v>
      </c>
      <c r="H27" s="17">
        <v>350</v>
      </c>
      <c r="I27" s="18">
        <v>8.6845660731338353E-3</v>
      </c>
      <c r="J27" s="21"/>
      <c r="R27" s="59"/>
    </row>
    <row r="28" spans="1:18" x14ac:dyDescent="0.25">
      <c r="C28" s="16">
        <v>13</v>
      </c>
      <c r="D28" s="1" t="s">
        <v>88</v>
      </c>
      <c r="E28" s="1" t="s">
        <v>54</v>
      </c>
      <c r="F28" s="1" t="s">
        <v>19</v>
      </c>
      <c r="G28" s="57">
        <v>25</v>
      </c>
      <c r="H28" s="17">
        <v>250</v>
      </c>
      <c r="I28" s="18">
        <v>6.2032614808098822E-3</v>
      </c>
      <c r="J28" s="21"/>
      <c r="R28" s="59"/>
    </row>
    <row r="29" spans="1:18" x14ac:dyDescent="0.25">
      <c r="A29" s="48" t="s">
        <v>32</v>
      </c>
      <c r="C29" s="16">
        <v>14</v>
      </c>
      <c r="D29" s="1" t="s">
        <v>91</v>
      </c>
      <c r="E29" s="1" t="s">
        <v>92</v>
      </c>
      <c r="F29" s="1" t="s">
        <v>61</v>
      </c>
      <c r="G29" s="57">
        <v>24186</v>
      </c>
      <c r="H29" s="17">
        <v>241.86</v>
      </c>
      <c r="I29" s="18">
        <v>6.0012832869947132E-3</v>
      </c>
    </row>
    <row r="30" spans="1:18" x14ac:dyDescent="0.25">
      <c r="C30" s="16">
        <v>15</v>
      </c>
      <c r="D30" s="1" t="s">
        <v>100</v>
      </c>
      <c r="E30" s="1" t="s">
        <v>53</v>
      </c>
      <c r="F30" s="1" t="s">
        <v>39</v>
      </c>
      <c r="G30" s="57">
        <v>20</v>
      </c>
      <c r="H30" s="17">
        <v>180.86131940000001</v>
      </c>
      <c r="I30" s="18">
        <v>4.4877202240098928E-3</v>
      </c>
    </row>
    <row r="31" spans="1:18" x14ac:dyDescent="0.25">
      <c r="C31" s="16">
        <f t="shared" si="0"/>
        <v>16</v>
      </c>
      <c r="D31" s="1" t="s">
        <v>88</v>
      </c>
      <c r="E31" s="1" t="s">
        <v>54</v>
      </c>
      <c r="F31" s="1" t="s">
        <v>16</v>
      </c>
      <c r="G31" s="57">
        <v>16</v>
      </c>
      <c r="H31" s="17">
        <v>160</v>
      </c>
      <c r="I31" s="18">
        <v>3.9700873477183244E-3</v>
      </c>
      <c r="R31" s="59"/>
    </row>
    <row r="32" spans="1:18" x14ac:dyDescent="0.25">
      <c r="C32" s="16"/>
      <c r="D32" s="71"/>
      <c r="E32" s="1"/>
      <c r="F32" s="71"/>
      <c r="G32" s="57"/>
      <c r="H32" s="17"/>
      <c r="I32" s="18"/>
      <c r="R32" s="59"/>
    </row>
    <row r="33" spans="2:22" x14ac:dyDescent="0.25">
      <c r="C33" s="16"/>
      <c r="D33" s="71"/>
      <c r="E33" s="1"/>
      <c r="F33" s="71"/>
      <c r="G33" s="57"/>
      <c r="H33" s="17"/>
      <c r="I33" s="18"/>
      <c r="R33" s="59"/>
    </row>
    <row r="34" spans="2:22" x14ac:dyDescent="0.25">
      <c r="C34" s="16"/>
      <c r="D34" s="24" t="s">
        <v>23</v>
      </c>
      <c r="E34" s="60"/>
      <c r="F34" s="60"/>
      <c r="G34" s="60"/>
      <c r="H34" s="61">
        <f>SUM(H14:H31)</f>
        <v>32007.930301800003</v>
      </c>
      <c r="I34" s="62">
        <f>SUM(I14:I31)</f>
        <v>0.79421424448641331</v>
      </c>
      <c r="J34" s="63"/>
      <c r="R34" s="59"/>
      <c r="S34" s="59"/>
      <c r="T34" s="65"/>
      <c r="V34" s="65"/>
    </row>
    <row r="35" spans="2:22" x14ac:dyDescent="0.25">
      <c r="C35" s="16"/>
      <c r="D35" s="27"/>
      <c r="E35" s="27"/>
      <c r="F35" s="27"/>
      <c r="G35" s="27"/>
      <c r="H35" s="30"/>
      <c r="I35" s="31"/>
      <c r="J35" s="27"/>
    </row>
    <row r="36" spans="2:22" x14ac:dyDescent="0.25">
      <c r="C36" s="16"/>
      <c r="D36" s="19" t="s">
        <v>24</v>
      </c>
      <c r="E36" s="1"/>
      <c r="F36" s="1"/>
      <c r="G36" s="1"/>
      <c r="H36" s="17"/>
      <c r="I36" s="18"/>
      <c r="K36" s="52"/>
      <c r="L36" s="53"/>
      <c r="R36" s="59"/>
    </row>
    <row r="37" spans="2:22" x14ac:dyDescent="0.25">
      <c r="B37" s="48" t="str">
        <f>+$C$6&amp;D37</f>
        <v>IL&amp;FS  Infrastructure Debt Fund Series 1BTriparty Repo</v>
      </c>
      <c r="C37" s="16"/>
      <c r="D37" s="4" t="s">
        <v>57</v>
      </c>
      <c r="E37" s="32"/>
      <c r="F37" s="32"/>
      <c r="G37" s="32"/>
      <c r="H37" s="17">
        <v>8021.7669999999998</v>
      </c>
      <c r="I37" s="18">
        <f>H37/H47</f>
        <v>0.19904447295652739</v>
      </c>
      <c r="K37" s="48" t="s">
        <v>47</v>
      </c>
      <c r="L37" s="50">
        <v>0.22270000000000001</v>
      </c>
    </row>
    <row r="38" spans="2:22" s="20" customFormat="1" x14ac:dyDescent="0.25">
      <c r="C38" s="22"/>
      <c r="D38" s="24" t="s">
        <v>23</v>
      </c>
      <c r="E38" s="24"/>
      <c r="F38" s="24"/>
      <c r="G38" s="24"/>
      <c r="H38" s="66">
        <f>SUM(H37:H37)</f>
        <v>8021.7669999999998</v>
      </c>
      <c r="I38" s="35">
        <f>SUM(I37:I37)</f>
        <v>0.19904447295652739</v>
      </c>
      <c r="J38" s="27"/>
      <c r="K38" s="20" t="s">
        <v>48</v>
      </c>
      <c r="L38" s="51">
        <v>1.61E-2</v>
      </c>
      <c r="M38" s="1"/>
      <c r="R38" s="69"/>
    </row>
    <row r="39" spans="2:22" x14ac:dyDescent="0.25">
      <c r="C39" s="16"/>
      <c r="D39" s="1"/>
      <c r="E39" s="1"/>
      <c r="F39" s="1"/>
      <c r="G39" s="1"/>
      <c r="H39" s="17"/>
      <c r="I39" s="18"/>
    </row>
    <row r="40" spans="2:22" x14ac:dyDescent="0.25">
      <c r="B40" s="48" t="str">
        <f>+$C$6&amp;D40</f>
        <v>IL&amp;FS  Infrastructure Debt Fund Series 1BTriparty Repo Margin</v>
      </c>
      <c r="C40" s="16"/>
      <c r="D40" s="19" t="s">
        <v>58</v>
      </c>
      <c r="E40" s="1"/>
      <c r="F40" s="1"/>
      <c r="G40" s="2"/>
      <c r="H40" s="17">
        <v>15</v>
      </c>
      <c r="I40" s="18">
        <f>+H40/$H$47</f>
        <v>3.7219568884859294E-4</v>
      </c>
    </row>
    <row r="41" spans="2:22" x14ac:dyDescent="0.25">
      <c r="C41" s="16"/>
      <c r="D41" s="24" t="s">
        <v>23</v>
      </c>
      <c r="E41" s="24"/>
      <c r="F41" s="24"/>
      <c r="G41" s="24"/>
      <c r="H41" s="61">
        <v>15</v>
      </c>
      <c r="I41" s="67">
        <f>SUM(I40)</f>
        <v>3.7219568884859294E-4</v>
      </c>
    </row>
    <row r="42" spans="2:22" x14ac:dyDescent="0.25">
      <c r="C42" s="16"/>
      <c r="D42" s="1"/>
      <c r="E42" s="1"/>
      <c r="F42" s="1"/>
      <c r="G42" s="1"/>
      <c r="H42" s="17"/>
      <c r="I42" s="18"/>
    </row>
    <row r="43" spans="2:22" x14ac:dyDescent="0.25">
      <c r="C43" s="16"/>
      <c r="D43" s="19" t="s">
        <v>27</v>
      </c>
      <c r="E43" s="1"/>
      <c r="F43" s="1"/>
      <c r="G43" s="1"/>
      <c r="H43" s="17"/>
      <c r="I43" s="18"/>
    </row>
    <row r="44" spans="2:22" x14ac:dyDescent="0.25">
      <c r="C44" s="16">
        <v>1</v>
      </c>
      <c r="D44" s="1" t="s">
        <v>49</v>
      </c>
      <c r="E44" s="1"/>
      <c r="F44" s="1"/>
      <c r="G44" s="1"/>
      <c r="H44" s="17">
        <f>H46-H45</f>
        <v>-49.507671200001994</v>
      </c>
      <c r="I44" s="18">
        <f>+H44/$H$47</f>
        <v>-1.2284361190382925E-3</v>
      </c>
      <c r="J44" s="21"/>
    </row>
    <row r="45" spans="2:22" x14ac:dyDescent="0.25">
      <c r="B45" s="48" t="str">
        <f>+$C$6&amp;D45</f>
        <v>IL&amp;FS  Infrastructure Debt Fund Series 1BCash &amp; Cash Equivalents</v>
      </c>
      <c r="C45" s="16">
        <v>2</v>
      </c>
      <c r="D45" s="17" t="s">
        <v>29</v>
      </c>
      <c r="E45" s="1"/>
      <c r="F45" s="1"/>
      <c r="G45" s="1"/>
      <c r="H45" s="17">
        <v>306.19066320000002</v>
      </c>
      <c r="I45" s="18">
        <f>+H45/$H$47</f>
        <v>7.5975229872487678E-3</v>
      </c>
    </row>
    <row r="46" spans="2:22" s="20" customFormat="1" x14ac:dyDescent="0.25">
      <c r="C46" s="22"/>
      <c r="D46" s="24" t="s">
        <v>23</v>
      </c>
      <c r="E46" s="24"/>
      <c r="F46" s="24"/>
      <c r="G46" s="24"/>
      <c r="H46" s="61">
        <f>271.682991999998-H41</f>
        <v>256.68299199999802</v>
      </c>
      <c r="I46" s="68">
        <f>SUM(I44:I45)</f>
        <v>6.3690868682104752E-3</v>
      </c>
      <c r="J46" s="27"/>
      <c r="L46" s="51"/>
      <c r="M46" s="1"/>
    </row>
    <row r="47" spans="2:22" s="20" customFormat="1" x14ac:dyDescent="0.25">
      <c r="C47" s="22"/>
      <c r="D47" s="38" t="s">
        <v>30</v>
      </c>
      <c r="E47" s="38"/>
      <c r="F47" s="38"/>
      <c r="G47" s="38"/>
      <c r="H47" s="39">
        <v>40301.380293800001</v>
      </c>
      <c r="I47" s="40">
        <f>+I46+I41+I38+I34</f>
        <v>0.99999999999999978</v>
      </c>
      <c r="J47" s="41"/>
      <c r="L47" s="51"/>
      <c r="M47" s="1"/>
      <c r="R47" s="69"/>
      <c r="S47" s="59"/>
    </row>
    <row r="48" spans="2:22" x14ac:dyDescent="0.25">
      <c r="C48" s="16"/>
      <c r="D48" s="41"/>
      <c r="E48" s="41"/>
      <c r="F48" s="41"/>
      <c r="G48" s="41"/>
      <c r="H48" s="42"/>
      <c r="I48" s="43"/>
      <c r="J48" s="41"/>
      <c r="R48" s="59"/>
      <c r="S48" s="64"/>
    </row>
    <row r="49" spans="3:19" x14ac:dyDescent="0.25">
      <c r="C49" s="16"/>
      <c r="D49" s="41"/>
      <c r="E49" s="41"/>
      <c r="F49" s="41"/>
      <c r="G49" s="41"/>
      <c r="H49" s="42"/>
      <c r="I49" s="43"/>
      <c r="J49" s="41"/>
      <c r="R49" s="59"/>
      <c r="S49" s="64"/>
    </row>
    <row r="50" spans="3:19" x14ac:dyDescent="0.25">
      <c r="C50" s="16"/>
      <c r="D50" s="83" t="s">
        <v>62</v>
      </c>
      <c r="E50" s="71"/>
      <c r="F50" s="89"/>
      <c r="G50" s="71"/>
      <c r="H50" s="71"/>
      <c r="I50" s="73"/>
      <c r="J50" s="41"/>
      <c r="R50" s="59"/>
      <c r="S50" s="64"/>
    </row>
    <row r="51" spans="3:19" ht="31.5" x14ac:dyDescent="0.25">
      <c r="C51" s="16"/>
      <c r="D51" s="90" t="s">
        <v>97</v>
      </c>
      <c r="E51" s="85" t="s">
        <v>94</v>
      </c>
      <c r="F51" s="3"/>
      <c r="G51" s="88"/>
      <c r="H51" s="71"/>
      <c r="I51" s="73"/>
      <c r="J51" s="41"/>
      <c r="R51" s="59"/>
      <c r="S51" s="64"/>
    </row>
    <row r="52" spans="3:19" x14ac:dyDescent="0.25">
      <c r="C52" s="16"/>
      <c r="D52" s="72" t="s">
        <v>64</v>
      </c>
      <c r="E52" s="71"/>
      <c r="F52" s="71"/>
      <c r="G52" s="71"/>
      <c r="H52" s="71"/>
      <c r="I52" s="73"/>
      <c r="J52" s="41"/>
      <c r="R52" s="59"/>
      <c r="S52" s="64"/>
    </row>
    <row r="53" spans="3:19" x14ac:dyDescent="0.25">
      <c r="C53" s="16"/>
      <c r="D53" s="75" t="s">
        <v>65</v>
      </c>
      <c r="E53" s="86">
        <v>1777010.5088</v>
      </c>
      <c r="F53" s="71"/>
      <c r="G53" s="71"/>
      <c r="H53" s="71"/>
      <c r="I53" s="73"/>
      <c r="J53" s="41"/>
      <c r="R53" s="59"/>
      <c r="S53" s="64"/>
    </row>
    <row r="54" spans="3:19" x14ac:dyDescent="0.25">
      <c r="C54" s="16"/>
      <c r="D54" s="75" t="s">
        <v>66</v>
      </c>
      <c r="E54" s="86">
        <v>1777010.5088</v>
      </c>
      <c r="F54" s="71"/>
      <c r="G54" s="71"/>
      <c r="H54" s="71"/>
      <c r="I54" s="73"/>
      <c r="J54" s="41"/>
      <c r="R54" s="59"/>
      <c r="S54" s="64"/>
    </row>
    <row r="55" spans="3:19" x14ac:dyDescent="0.25">
      <c r="C55" s="16"/>
      <c r="D55" s="72" t="s">
        <v>67</v>
      </c>
      <c r="E55" s="71"/>
      <c r="F55" s="71"/>
      <c r="G55" s="71"/>
      <c r="H55" s="71"/>
      <c r="I55" s="73"/>
      <c r="J55" s="41"/>
      <c r="R55" s="59"/>
      <c r="S55" s="64"/>
    </row>
    <row r="56" spans="3:19" x14ac:dyDescent="0.25">
      <c r="C56" s="16"/>
      <c r="D56" s="75" t="s">
        <v>65</v>
      </c>
      <c r="E56" s="86">
        <v>1708337.0902</v>
      </c>
      <c r="F56" s="71"/>
      <c r="G56" s="71"/>
      <c r="H56" s="71"/>
      <c r="I56" s="73"/>
      <c r="J56" s="41"/>
      <c r="R56" s="59"/>
      <c r="S56" s="64"/>
    </row>
    <row r="57" spans="3:19" x14ac:dyDescent="0.25">
      <c r="C57" s="16"/>
      <c r="D57" s="75" t="s">
        <v>66</v>
      </c>
      <c r="E57" s="86">
        <v>1708337.0893999999</v>
      </c>
      <c r="F57" s="71"/>
      <c r="G57" s="71"/>
      <c r="H57" s="71"/>
      <c r="I57" s="73"/>
      <c r="J57" s="41"/>
      <c r="R57" s="59"/>
      <c r="S57" s="64"/>
    </row>
    <row r="58" spans="3:19" ht="31.5" customHeight="1" x14ac:dyDescent="0.25">
      <c r="C58" s="16"/>
      <c r="D58" s="77" t="s">
        <v>68</v>
      </c>
      <c r="E58" s="74" t="s">
        <v>63</v>
      </c>
      <c r="F58" s="71"/>
      <c r="G58" s="71"/>
      <c r="H58" s="71"/>
      <c r="I58" s="73"/>
      <c r="J58" s="41"/>
      <c r="R58" s="59"/>
      <c r="S58" s="64"/>
    </row>
    <row r="59" spans="3:19" x14ac:dyDescent="0.25">
      <c r="C59" s="16"/>
      <c r="D59" s="76" t="s">
        <v>77</v>
      </c>
      <c r="E59" s="74" t="s">
        <v>63</v>
      </c>
      <c r="F59" s="71"/>
      <c r="G59" s="71"/>
      <c r="H59" s="71"/>
      <c r="I59" s="73"/>
      <c r="J59" s="41"/>
      <c r="R59" s="59"/>
      <c r="S59" s="64"/>
    </row>
    <row r="60" spans="3:19" x14ac:dyDescent="0.25">
      <c r="C60" s="16"/>
      <c r="D60" s="77" t="s">
        <v>69</v>
      </c>
      <c r="E60" s="74" t="s">
        <v>63</v>
      </c>
      <c r="F60" s="71"/>
      <c r="G60" s="71"/>
      <c r="H60" s="71"/>
      <c r="I60" s="73"/>
      <c r="J60" s="41"/>
      <c r="R60" s="59"/>
      <c r="S60" s="64"/>
    </row>
    <row r="61" spans="3:19" x14ac:dyDescent="0.25">
      <c r="C61" s="16"/>
      <c r="D61" s="76" t="s">
        <v>70</v>
      </c>
      <c r="E61" s="74" t="s">
        <v>63</v>
      </c>
      <c r="F61" s="71"/>
      <c r="G61" s="71"/>
      <c r="H61" s="71"/>
      <c r="I61" s="73"/>
      <c r="J61" s="41"/>
      <c r="R61" s="59"/>
      <c r="S61" s="64"/>
    </row>
    <row r="62" spans="3:19" x14ac:dyDescent="0.25">
      <c r="C62" s="16"/>
      <c r="D62" s="76" t="s">
        <v>71</v>
      </c>
      <c r="E62" s="87" t="s">
        <v>95</v>
      </c>
      <c r="F62" s="71"/>
      <c r="G62" s="71"/>
      <c r="H62" s="71"/>
      <c r="I62" s="73"/>
      <c r="J62" s="41"/>
      <c r="R62" s="59"/>
      <c r="S62" s="64"/>
    </row>
    <row r="63" spans="3:19" x14ac:dyDescent="0.25">
      <c r="C63" s="16"/>
      <c r="D63" s="72" t="s">
        <v>72</v>
      </c>
      <c r="E63" s="71"/>
      <c r="F63" s="71"/>
      <c r="G63" s="71"/>
      <c r="H63" s="71"/>
      <c r="I63" s="73"/>
      <c r="J63" s="41"/>
      <c r="R63" s="59"/>
      <c r="S63" s="64"/>
    </row>
    <row r="64" spans="3:19" x14ac:dyDescent="0.25">
      <c r="C64" s="16"/>
      <c r="D64" s="78" t="s">
        <v>73</v>
      </c>
      <c r="E64" s="79" t="s">
        <v>74</v>
      </c>
      <c r="F64" s="71"/>
      <c r="G64" s="71"/>
      <c r="H64" s="79" t="s">
        <v>27</v>
      </c>
      <c r="I64" s="80"/>
      <c r="J64" s="41"/>
      <c r="R64" s="59"/>
      <c r="S64" s="64"/>
    </row>
    <row r="65" spans="3:19" x14ac:dyDescent="0.25">
      <c r="C65" s="16"/>
      <c r="D65" s="81" t="s">
        <v>75</v>
      </c>
      <c r="E65" s="74" t="s">
        <v>63</v>
      </c>
      <c r="F65" s="71"/>
      <c r="G65" s="71"/>
      <c r="H65" s="74" t="s">
        <v>63</v>
      </c>
      <c r="I65" s="84"/>
      <c r="J65" s="41"/>
      <c r="R65" s="59"/>
      <c r="S65" s="64"/>
    </row>
    <row r="66" spans="3:19" x14ac:dyDescent="0.25">
      <c r="C66" s="16"/>
      <c r="D66" s="107" t="s">
        <v>78</v>
      </c>
      <c r="E66" s="107"/>
      <c r="F66" s="107"/>
      <c r="G66" s="107"/>
      <c r="H66" s="107"/>
      <c r="I66" s="108"/>
      <c r="J66" s="41"/>
      <c r="R66" s="59"/>
      <c r="S66" s="64"/>
    </row>
    <row r="67" spans="3:19" x14ac:dyDescent="0.25">
      <c r="C67" s="16"/>
      <c r="D67" s="107"/>
      <c r="E67" s="107"/>
      <c r="F67" s="107"/>
      <c r="G67" s="107"/>
      <c r="H67" s="107"/>
      <c r="I67" s="108"/>
      <c r="J67" s="41"/>
      <c r="R67" s="59"/>
      <c r="S67" s="64"/>
    </row>
    <row r="68" spans="3:19" x14ac:dyDescent="0.25">
      <c r="C68" s="16"/>
      <c r="D68" s="82" t="s">
        <v>76</v>
      </c>
      <c r="E68" s="71"/>
      <c r="F68" s="70"/>
      <c r="G68" s="70"/>
      <c r="H68" s="71"/>
      <c r="I68" s="73"/>
      <c r="J68" s="41"/>
      <c r="R68" s="59"/>
      <c r="S68" s="64"/>
    </row>
    <row r="69" spans="3:19" x14ac:dyDescent="0.25">
      <c r="C69" s="16"/>
      <c r="D69" s="41"/>
      <c r="E69" s="41"/>
      <c r="F69" s="41"/>
      <c r="G69" s="41"/>
      <c r="H69" s="42"/>
      <c r="I69" s="43"/>
      <c r="J69" s="41"/>
      <c r="R69" s="59"/>
      <c r="S69" s="64"/>
    </row>
    <row r="70" spans="3:19" x14ac:dyDescent="0.25">
      <c r="C70" s="16"/>
      <c r="D70" s="41"/>
      <c r="E70" s="41"/>
      <c r="F70" s="41"/>
      <c r="G70" s="41"/>
      <c r="H70" s="42"/>
      <c r="I70" s="43"/>
      <c r="J70" s="41"/>
      <c r="R70" s="59"/>
      <c r="S70" s="64"/>
    </row>
    <row r="71" spans="3:19" x14ac:dyDescent="0.25">
      <c r="C71" s="16"/>
      <c r="D71" s="44" t="s">
        <v>31</v>
      </c>
      <c r="E71" s="1"/>
      <c r="F71" s="1"/>
      <c r="G71" s="1"/>
      <c r="H71" s="21"/>
      <c r="I71" s="45"/>
    </row>
    <row r="72" spans="3:19" x14ac:dyDescent="0.25">
      <c r="C72" s="1"/>
      <c r="D72" s="1"/>
      <c r="E72" s="1"/>
      <c r="F72" s="1"/>
      <c r="G72" s="1"/>
      <c r="H72" s="21"/>
      <c r="I72" s="1"/>
    </row>
    <row r="74" spans="3:19" hidden="1" x14ac:dyDescent="0.25">
      <c r="G74" s="48">
        <v>3852457006.3499999</v>
      </c>
      <c r="H74" s="59">
        <v>38524.570063499996</v>
      </c>
    </row>
    <row r="75" spans="3:19" hidden="1" x14ac:dyDescent="0.25">
      <c r="H75" s="59">
        <v>3396.884850500006</v>
      </c>
    </row>
  </sheetData>
  <sortState ref="D19:I31">
    <sortCondition descending="1" ref="I19:I31"/>
  </sortState>
  <mergeCells count="9">
    <mergeCell ref="D66:I67"/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C1" workbookViewId="0">
      <selection activeCell="D5" sqref="D5"/>
    </sheetView>
  </sheetViews>
  <sheetFormatPr defaultRowHeight="15.75" x14ac:dyDescent="0.25"/>
  <cols>
    <col min="1" max="2" width="13" style="20" hidden="1" customWidth="1"/>
    <col min="3" max="3" width="7.5703125" style="20" customWidth="1"/>
    <col min="4" max="4" width="58.7109375" style="20" customWidth="1"/>
    <col min="5" max="5" width="23.7109375" style="20" bestFit="1" customWidth="1"/>
    <col min="6" max="6" width="16.28515625" style="20" customWidth="1"/>
    <col min="7" max="7" width="11" style="20" bestFit="1" customWidth="1"/>
    <col min="8" max="8" width="17.85546875" style="20" customWidth="1"/>
    <col min="9" max="9" width="14.7109375" style="20" customWidth="1"/>
    <col min="10" max="10" width="14.5703125" style="1" customWidth="1"/>
    <col min="11" max="11" width="21" style="20" hidden="1" customWidth="1"/>
    <col min="12" max="12" width="9.140625" style="51" hidden="1" customWidth="1"/>
    <col min="13" max="13" width="15.140625" style="1" customWidth="1"/>
    <col min="14" max="14" width="23.42578125" style="20" bestFit="1" customWidth="1"/>
    <col min="15" max="16" width="9.28515625" style="20" bestFit="1" customWidth="1"/>
    <col min="17" max="16384" width="9.140625" style="20"/>
  </cols>
  <sheetData>
    <row r="1" spans="1:13" x14ac:dyDescent="0.25">
      <c r="G1" s="112"/>
    </row>
    <row r="2" spans="1:13" x14ac:dyDescent="0.25">
      <c r="G2" s="112"/>
    </row>
    <row r="3" spans="1:13" x14ac:dyDescent="0.25">
      <c r="G3" s="112"/>
    </row>
    <row r="4" spans="1:13" x14ac:dyDescent="0.25">
      <c r="G4" s="112"/>
    </row>
    <row r="5" spans="1:13" x14ac:dyDescent="0.25">
      <c r="C5" s="1" t="s">
        <v>60</v>
      </c>
      <c r="G5" s="112"/>
    </row>
    <row r="6" spans="1:13" ht="15.75" customHeight="1" x14ac:dyDescent="0.25">
      <c r="C6" s="95" t="s">
        <v>101</v>
      </c>
      <c r="D6" s="96"/>
      <c r="E6" s="96"/>
      <c r="F6" s="96"/>
      <c r="G6" s="96"/>
      <c r="H6" s="96"/>
      <c r="I6" s="97"/>
    </row>
    <row r="7" spans="1:13" ht="15.75" customHeight="1" x14ac:dyDescent="0.25">
      <c r="C7" s="109" t="s">
        <v>80</v>
      </c>
      <c r="D7" s="110"/>
      <c r="E7" s="110"/>
      <c r="F7" s="110"/>
      <c r="G7" s="110"/>
      <c r="H7" s="110"/>
      <c r="I7" s="111"/>
    </row>
    <row r="8" spans="1:13" x14ac:dyDescent="0.25">
      <c r="C8" s="101" t="s">
        <v>79</v>
      </c>
      <c r="D8" s="102"/>
      <c r="E8" s="102"/>
      <c r="F8" s="102"/>
      <c r="G8" s="102"/>
      <c r="H8" s="102"/>
      <c r="I8" s="103"/>
      <c r="K8" s="113"/>
      <c r="L8" s="114"/>
    </row>
    <row r="9" spans="1:13" x14ac:dyDescent="0.25">
      <c r="C9" s="91"/>
      <c r="D9" s="92"/>
      <c r="E9" s="92"/>
      <c r="F9" s="92"/>
      <c r="G9" s="92"/>
      <c r="H9" s="92"/>
      <c r="I9" s="93"/>
      <c r="K9" s="113"/>
      <c r="L9" s="114"/>
    </row>
    <row r="10" spans="1:13" x14ac:dyDescent="0.25">
      <c r="C10" s="104" t="s">
        <v>2</v>
      </c>
      <c r="D10" s="105" t="s">
        <v>3</v>
      </c>
      <c r="E10" s="105" t="s">
        <v>4</v>
      </c>
      <c r="F10" s="94" t="s">
        <v>5</v>
      </c>
      <c r="G10" s="105" t="s">
        <v>6</v>
      </c>
      <c r="H10" s="13" t="s">
        <v>7</v>
      </c>
      <c r="I10" s="106" t="s">
        <v>8</v>
      </c>
      <c r="J10" s="14"/>
      <c r="K10" s="56"/>
      <c r="M10" s="14"/>
    </row>
    <row r="11" spans="1:13" x14ac:dyDescent="0.25">
      <c r="C11" s="104"/>
      <c r="D11" s="105"/>
      <c r="E11" s="105"/>
      <c r="F11" s="94"/>
      <c r="G11" s="105"/>
      <c r="H11" s="13" t="s">
        <v>9</v>
      </c>
      <c r="I11" s="106"/>
      <c r="J11" s="14"/>
      <c r="K11" s="56"/>
      <c r="M11" s="14"/>
    </row>
    <row r="12" spans="1:13" s="1" customFormat="1" x14ac:dyDescent="0.25">
      <c r="C12" s="22"/>
      <c r="D12" s="4"/>
      <c r="E12" s="4"/>
      <c r="F12" s="4"/>
      <c r="G12" s="4"/>
      <c r="H12" s="115"/>
      <c r="I12" s="116"/>
      <c r="K12" s="20"/>
      <c r="L12" s="51"/>
    </row>
    <row r="13" spans="1:13" s="1" customFormat="1" x14ac:dyDescent="0.25">
      <c r="C13" s="22"/>
      <c r="D13" s="19" t="s">
        <v>96</v>
      </c>
      <c r="E13" s="4"/>
      <c r="F13" s="4"/>
      <c r="G13" s="4"/>
      <c r="H13" s="115"/>
      <c r="I13" s="116"/>
      <c r="K13" s="20"/>
      <c r="L13" s="51"/>
    </row>
    <row r="14" spans="1:13" s="1" customFormat="1" x14ac:dyDescent="0.25">
      <c r="A14" s="1" t="str">
        <f t="shared" ref="A14:A25" si="0">+$C$6&amp;D14</f>
        <v>IL&amp;FS  Infrastructure Debt Fund Series 1CIL&amp;FS Solar Power Ltd</v>
      </c>
      <c r="C14" s="16">
        <v>1</v>
      </c>
      <c r="D14" s="1" t="s">
        <v>81</v>
      </c>
      <c r="E14" s="1" t="s">
        <v>85</v>
      </c>
      <c r="F14" s="1" t="s">
        <v>34</v>
      </c>
      <c r="G14" s="57">
        <v>619</v>
      </c>
      <c r="H14" s="17">
        <v>7854.9350965999993</v>
      </c>
      <c r="I14" s="18">
        <v>0.16486708234994327</v>
      </c>
      <c r="K14" s="48"/>
      <c r="L14" s="50"/>
    </row>
    <row r="15" spans="1:13" s="1" customFormat="1" x14ac:dyDescent="0.25">
      <c r="A15" s="1" t="str">
        <f t="shared" si="0"/>
        <v>IL&amp;FS  Infrastructure Debt Fund Series 1CBhilwara Green Energy Ltd</v>
      </c>
      <c r="C15" s="16">
        <f>+C14+1</f>
        <v>2</v>
      </c>
      <c r="D15" s="1" t="s">
        <v>84</v>
      </c>
      <c r="E15" s="1" t="s">
        <v>55</v>
      </c>
      <c r="F15" s="1" t="s">
        <v>102</v>
      </c>
      <c r="G15" s="57">
        <v>458496</v>
      </c>
      <c r="H15" s="17">
        <v>4584.96</v>
      </c>
      <c r="I15" s="18">
        <v>9.6233637655184487E-2</v>
      </c>
      <c r="J15" s="57"/>
      <c r="K15" s="48"/>
      <c r="L15" s="50"/>
    </row>
    <row r="16" spans="1:13" s="1" customFormat="1" x14ac:dyDescent="0.25">
      <c r="A16" s="1" t="str">
        <f t="shared" si="0"/>
        <v>IL&amp;FS  Infrastructure Debt Fund Series 1CIL&amp;FS Wind Energy Ltd</v>
      </c>
      <c r="C16" s="16">
        <f>+C15+1</f>
        <v>3</v>
      </c>
      <c r="D16" s="1" t="s">
        <v>82</v>
      </c>
      <c r="E16" s="1" t="s">
        <v>59</v>
      </c>
      <c r="F16" s="1" t="s">
        <v>103</v>
      </c>
      <c r="G16" s="57">
        <v>299</v>
      </c>
      <c r="H16" s="17">
        <v>3785.5147012000002</v>
      </c>
      <c r="I16" s="18">
        <v>7.9454095585055215E-2</v>
      </c>
      <c r="J16" s="57"/>
      <c r="K16" s="48"/>
      <c r="L16" s="50"/>
    </row>
    <row r="17" spans="1:12" s="1" customFormat="1" x14ac:dyDescent="0.25">
      <c r="C17" s="16">
        <v>4</v>
      </c>
      <c r="D17" s="1" t="s">
        <v>83</v>
      </c>
      <c r="E17" s="1" t="s">
        <v>86</v>
      </c>
      <c r="F17" s="1" t="s">
        <v>104</v>
      </c>
      <c r="G17" s="57">
        <v>200</v>
      </c>
      <c r="H17" s="17">
        <v>2000</v>
      </c>
      <c r="I17" s="18">
        <v>4.1977961707489041E-2</v>
      </c>
      <c r="J17" s="57"/>
      <c r="K17" s="48"/>
      <c r="L17" s="50"/>
    </row>
    <row r="18" spans="1:12" s="1" customFormat="1" x14ac:dyDescent="0.25">
      <c r="A18" s="1" t="str">
        <f t="shared" si="0"/>
        <v>IL&amp;FS  Infrastructure Debt Fund Series 1C</v>
      </c>
      <c r="C18" s="16"/>
      <c r="G18" s="57"/>
      <c r="H18" s="17"/>
      <c r="I18" s="18"/>
      <c r="K18" s="48"/>
      <c r="L18" s="50"/>
    </row>
    <row r="19" spans="1:12" s="1" customFormat="1" x14ac:dyDescent="0.25">
      <c r="A19" s="1" t="str">
        <f t="shared" si="0"/>
        <v>IL&amp;FS  Infrastructure Debt Fund Series 1CDebt Instrument-Privately Placed-Unlisted</v>
      </c>
      <c r="C19" s="16"/>
      <c r="D19" s="19" t="s">
        <v>12</v>
      </c>
      <c r="G19" s="57"/>
      <c r="H19" s="17"/>
      <c r="I19" s="18"/>
      <c r="K19" s="48"/>
      <c r="L19" s="50"/>
    </row>
    <row r="20" spans="1:12" s="1" customFormat="1" x14ac:dyDescent="0.25">
      <c r="C20" s="16">
        <v>5</v>
      </c>
      <c r="D20" s="1" t="s">
        <v>105</v>
      </c>
      <c r="E20" s="1" t="s">
        <v>106</v>
      </c>
      <c r="F20" s="1" t="s">
        <v>107</v>
      </c>
      <c r="G20" s="57">
        <v>650</v>
      </c>
      <c r="H20" s="17">
        <v>6299.9999998000003</v>
      </c>
      <c r="I20" s="18">
        <v>0.1322305793743927</v>
      </c>
      <c r="K20" s="48"/>
      <c r="L20" s="50"/>
    </row>
    <row r="21" spans="1:12" s="1" customFormat="1" x14ac:dyDescent="0.25">
      <c r="A21" s="1" t="str">
        <f t="shared" si="0"/>
        <v>IL&amp;FS  Infrastructure Debt Fund Series 1CBabcock Borsig Ltd *</v>
      </c>
      <c r="C21" s="71">
        <f t="shared" ref="C21:C31" si="1">+C20+1</f>
        <v>6</v>
      </c>
      <c r="D21" s="1" t="s">
        <v>100</v>
      </c>
      <c r="E21" s="1" t="s">
        <v>53</v>
      </c>
      <c r="F21" s="1" t="s">
        <v>43</v>
      </c>
      <c r="G21" s="57">
        <v>552</v>
      </c>
      <c r="H21" s="17">
        <v>4996.9087190999999</v>
      </c>
      <c r="I21" s="18">
        <v>0.10488002143309896</v>
      </c>
      <c r="K21" s="48"/>
      <c r="L21" s="50"/>
    </row>
    <row r="22" spans="1:12" s="1" customFormat="1" x14ac:dyDescent="0.25">
      <c r="A22" s="1" t="str">
        <f t="shared" si="0"/>
        <v>IL&amp;FS  Infrastructure Debt Fund Series 1CWilliamson Magor &amp; Co. Ltd *</v>
      </c>
      <c r="C22" s="71">
        <f t="shared" si="1"/>
        <v>7</v>
      </c>
      <c r="D22" s="1" t="s">
        <v>98</v>
      </c>
      <c r="E22" s="1" t="s">
        <v>53</v>
      </c>
      <c r="F22" s="1" t="s">
        <v>52</v>
      </c>
      <c r="G22" s="57">
        <v>380</v>
      </c>
      <c r="H22" s="17">
        <v>3420</v>
      </c>
      <c r="I22" s="18">
        <v>7.1782314519806267E-2</v>
      </c>
      <c r="K22" s="48"/>
      <c r="L22" s="50"/>
    </row>
    <row r="23" spans="1:12" s="1" customFormat="1" x14ac:dyDescent="0.25">
      <c r="A23" s="1" t="str">
        <f t="shared" si="0"/>
        <v>IL&amp;FS  Infrastructure Debt Fund Series 1CBhilangana Hydro Power Ltd</v>
      </c>
      <c r="C23" s="71">
        <f t="shared" si="1"/>
        <v>8</v>
      </c>
      <c r="D23" s="1" t="s">
        <v>88</v>
      </c>
      <c r="E23" s="1" t="s">
        <v>54</v>
      </c>
      <c r="F23" s="1" t="s">
        <v>18</v>
      </c>
      <c r="G23" s="57">
        <v>261</v>
      </c>
      <c r="H23" s="17">
        <v>2610</v>
      </c>
      <c r="I23" s="18">
        <v>5.4781240028273205E-2</v>
      </c>
      <c r="K23" s="48"/>
      <c r="L23" s="50"/>
    </row>
    <row r="24" spans="1:12" s="1" customFormat="1" x14ac:dyDescent="0.25">
      <c r="A24" s="1" t="str">
        <f t="shared" si="0"/>
        <v>IL&amp;FS  Infrastructure Debt Fund Series 1CGHV Hospitality (India) Pvt Ltd *</v>
      </c>
      <c r="C24" s="71">
        <f t="shared" si="1"/>
        <v>9</v>
      </c>
      <c r="D24" s="1" t="s">
        <v>99</v>
      </c>
      <c r="E24" s="1" t="s">
        <v>53</v>
      </c>
      <c r="F24" s="1" t="s">
        <v>22</v>
      </c>
      <c r="G24" s="57">
        <v>286</v>
      </c>
      <c r="H24" s="17">
        <v>1430</v>
      </c>
      <c r="I24" s="18">
        <v>3.0014242620854666E-2</v>
      </c>
      <c r="K24" s="48"/>
      <c r="L24" s="50"/>
    </row>
    <row r="25" spans="1:12" s="1" customFormat="1" x14ac:dyDescent="0.25">
      <c r="A25" s="1" t="str">
        <f t="shared" si="0"/>
        <v>IL&amp;FS  Infrastructure Debt Fund Series 1CAMRI Hospitals Ltd</v>
      </c>
      <c r="C25" s="71">
        <f t="shared" si="1"/>
        <v>10</v>
      </c>
      <c r="D25" s="71" t="s">
        <v>108</v>
      </c>
      <c r="E25" s="1" t="s">
        <v>109</v>
      </c>
      <c r="F25" s="71" t="s">
        <v>110</v>
      </c>
      <c r="G25" s="57">
        <v>120</v>
      </c>
      <c r="H25" s="17">
        <v>1200</v>
      </c>
      <c r="I25" s="18">
        <v>2.5186777024493425E-2</v>
      </c>
      <c r="K25" s="48"/>
      <c r="L25" s="50"/>
    </row>
    <row r="26" spans="1:12" s="1" customFormat="1" x14ac:dyDescent="0.25">
      <c r="A26" s="1" t="str">
        <f>+$C$6&amp;D26</f>
        <v>IL&amp;FS  Infrastructure Debt Fund Series 1CClean Max Enviro Energy Solution Pvt Ltd</v>
      </c>
      <c r="C26" s="71">
        <f t="shared" si="1"/>
        <v>11</v>
      </c>
      <c r="D26" s="1" t="s">
        <v>90</v>
      </c>
      <c r="E26" s="1" t="s">
        <v>93</v>
      </c>
      <c r="F26" s="1" t="s">
        <v>14</v>
      </c>
      <c r="G26" s="57">
        <v>173</v>
      </c>
      <c r="H26" s="17">
        <v>865</v>
      </c>
      <c r="I26" s="18">
        <v>1.815546843848901E-2</v>
      </c>
      <c r="K26" s="48"/>
      <c r="L26" s="50"/>
    </row>
    <row r="27" spans="1:12" s="1" customFormat="1" x14ac:dyDescent="0.25">
      <c r="C27" s="71">
        <f t="shared" si="1"/>
        <v>12</v>
      </c>
      <c r="D27" s="1" t="s">
        <v>100</v>
      </c>
      <c r="E27" s="1" t="s">
        <v>53</v>
      </c>
      <c r="F27" s="1" t="s">
        <v>39</v>
      </c>
      <c r="G27" s="57">
        <v>85</v>
      </c>
      <c r="H27" s="17">
        <v>757.74888780000003</v>
      </c>
      <c r="I27" s="18">
        <v>1.5904376897980407E-2</v>
      </c>
      <c r="K27" s="48"/>
      <c r="L27" s="50"/>
    </row>
    <row r="28" spans="1:12" s="1" customFormat="1" x14ac:dyDescent="0.25">
      <c r="A28" s="1" t="str">
        <f>+$C$6&amp;D28</f>
        <v>IL&amp;FS  Infrastructure Debt Fund Series 1CAbhitech Developers Private Ltd</v>
      </c>
      <c r="C28" s="71">
        <f t="shared" si="1"/>
        <v>13</v>
      </c>
      <c r="D28" s="1" t="s">
        <v>89</v>
      </c>
      <c r="E28" s="1" t="s">
        <v>53</v>
      </c>
      <c r="F28" s="1" t="s">
        <v>21</v>
      </c>
      <c r="G28" s="57">
        <v>61000</v>
      </c>
      <c r="H28" s="17">
        <v>610</v>
      </c>
      <c r="I28" s="18">
        <v>1.2803278320784159E-2</v>
      </c>
      <c r="K28" s="48"/>
      <c r="L28" s="50"/>
    </row>
    <row r="29" spans="1:12" s="1" customFormat="1" x14ac:dyDescent="0.25">
      <c r="C29" s="71">
        <f t="shared" si="1"/>
        <v>14</v>
      </c>
      <c r="D29" s="1" t="s">
        <v>88</v>
      </c>
      <c r="E29" s="1" t="s">
        <v>54</v>
      </c>
      <c r="F29" s="1" t="s">
        <v>16</v>
      </c>
      <c r="G29" s="57">
        <v>47</v>
      </c>
      <c r="H29" s="17">
        <v>470</v>
      </c>
      <c r="I29" s="18">
        <v>9.8648210012599255E-3</v>
      </c>
      <c r="K29" s="48"/>
      <c r="L29" s="50"/>
    </row>
    <row r="30" spans="1:12" s="1" customFormat="1" x14ac:dyDescent="0.25">
      <c r="C30" s="71">
        <f t="shared" si="1"/>
        <v>15</v>
      </c>
      <c r="D30" s="1" t="s">
        <v>88</v>
      </c>
      <c r="E30" s="1" t="s">
        <v>54</v>
      </c>
      <c r="F30" s="1" t="s">
        <v>17</v>
      </c>
      <c r="G30" s="57">
        <v>40</v>
      </c>
      <c r="H30" s="17">
        <v>400</v>
      </c>
      <c r="I30" s="18">
        <v>8.3955923414978095E-3</v>
      </c>
      <c r="K30" s="48"/>
      <c r="L30" s="50"/>
    </row>
    <row r="31" spans="1:12" s="1" customFormat="1" x14ac:dyDescent="0.25">
      <c r="C31" s="71">
        <f t="shared" si="1"/>
        <v>16</v>
      </c>
      <c r="D31" s="1" t="s">
        <v>91</v>
      </c>
      <c r="E31" s="1" t="s">
        <v>92</v>
      </c>
      <c r="F31" s="1" t="s">
        <v>61</v>
      </c>
      <c r="G31" s="57">
        <v>8749</v>
      </c>
      <c r="H31" s="17">
        <v>87.49</v>
      </c>
      <c r="I31" s="18">
        <v>1.8363259348941081E-3</v>
      </c>
      <c r="K31" s="48"/>
      <c r="L31" s="50"/>
    </row>
    <row r="32" spans="1:12" s="1" customFormat="1" x14ac:dyDescent="0.25">
      <c r="C32" s="71"/>
      <c r="G32" s="57"/>
      <c r="H32" s="17"/>
      <c r="I32" s="18"/>
      <c r="K32" s="48"/>
      <c r="L32" s="50"/>
    </row>
    <row r="33" spans="2:17" s="1" customFormat="1" x14ac:dyDescent="0.25">
      <c r="C33" s="22"/>
      <c r="D33" s="24" t="s">
        <v>23</v>
      </c>
      <c r="E33" s="24"/>
      <c r="F33" s="24"/>
      <c r="G33" s="24"/>
      <c r="H33" s="25">
        <f>SUM(H14:H31)</f>
        <v>41372.557404499996</v>
      </c>
      <c r="I33" s="68">
        <f>SUM(I14:I31)</f>
        <v>0.8683678152334966</v>
      </c>
      <c r="J33" s="27"/>
      <c r="K33" s="20"/>
      <c r="L33" s="51"/>
      <c r="M33" s="21"/>
      <c r="N33" s="21"/>
      <c r="O33" s="57"/>
      <c r="P33" s="57"/>
      <c r="Q33" s="57"/>
    </row>
    <row r="34" spans="2:17" s="1" customFormat="1" x14ac:dyDescent="0.25">
      <c r="C34" s="22"/>
      <c r="D34" s="27"/>
      <c r="E34" s="27"/>
      <c r="F34" s="27"/>
      <c r="G34" s="27"/>
      <c r="H34" s="30"/>
      <c r="I34" s="31"/>
      <c r="J34" s="27"/>
      <c r="K34" s="20"/>
      <c r="L34" s="51"/>
    </row>
    <row r="35" spans="2:17" x14ac:dyDescent="0.25">
      <c r="C35" s="22"/>
      <c r="D35" s="19" t="s">
        <v>24</v>
      </c>
      <c r="E35" s="4"/>
      <c r="F35" s="4"/>
      <c r="G35" s="4"/>
      <c r="H35" s="115"/>
      <c r="I35" s="116"/>
      <c r="K35" s="113" t="s">
        <v>111</v>
      </c>
      <c r="L35" s="114" t="s">
        <v>112</v>
      </c>
    </row>
    <row r="36" spans="2:17" x14ac:dyDescent="0.25">
      <c r="B36" s="20" t="str">
        <f>+$C$6&amp;D36</f>
        <v>IL&amp;FS  Infrastructure Debt Fund Series 1CTriparty Repo</v>
      </c>
      <c r="C36" s="22"/>
      <c r="D36" s="4" t="s">
        <v>57</v>
      </c>
      <c r="E36" s="117"/>
      <c r="F36" s="117"/>
      <c r="G36" s="117"/>
      <c r="H36" s="115">
        <v>6205.0159999999996</v>
      </c>
      <c r="I36" s="18">
        <f>+H36/$H$46</f>
        <v>0.1302369620211784</v>
      </c>
      <c r="K36" s="20" t="s">
        <v>47</v>
      </c>
      <c r="L36" s="51">
        <v>0.40260000000000001</v>
      </c>
    </row>
    <row r="37" spans="2:17" x14ac:dyDescent="0.25">
      <c r="C37" s="22"/>
      <c r="D37" s="24" t="s">
        <v>23</v>
      </c>
      <c r="E37" s="24"/>
      <c r="F37" s="24"/>
      <c r="G37" s="24"/>
      <c r="H37" s="25">
        <f>SUM(H36)</f>
        <v>6205.0159999999996</v>
      </c>
      <c r="I37" s="68">
        <f>SUM(I36)</f>
        <v>0.1302369620211784</v>
      </c>
      <c r="J37" s="27"/>
    </row>
    <row r="38" spans="2:17" s="1" customFormat="1" x14ac:dyDescent="0.25">
      <c r="C38" s="22"/>
      <c r="D38" s="4"/>
      <c r="E38" s="4"/>
      <c r="F38" s="4"/>
      <c r="G38" s="4"/>
      <c r="H38" s="115"/>
      <c r="I38" s="116"/>
      <c r="K38" s="20"/>
      <c r="L38" s="51"/>
    </row>
    <row r="39" spans="2:17" s="1" customFormat="1" x14ac:dyDescent="0.25">
      <c r="B39" s="20" t="str">
        <f>+$C$6&amp;D39</f>
        <v>IL&amp;FS  Infrastructure Debt Fund Series 1CTriparty Repo Margin</v>
      </c>
      <c r="C39" s="16"/>
      <c r="D39" s="19" t="s">
        <v>58</v>
      </c>
      <c r="G39" s="2"/>
      <c r="H39" s="115">
        <v>35.5</v>
      </c>
      <c r="I39" s="5">
        <f>H39/H46</f>
        <v>7.4510882030793049E-4</v>
      </c>
      <c r="K39" s="48"/>
      <c r="L39" s="50"/>
    </row>
    <row r="40" spans="2:17" s="1" customFormat="1" x14ac:dyDescent="0.25">
      <c r="C40" s="22"/>
      <c r="D40" s="24" t="s">
        <v>23</v>
      </c>
      <c r="E40" s="24"/>
      <c r="F40" s="24"/>
      <c r="G40" s="118"/>
      <c r="H40" s="25">
        <v>35.5</v>
      </c>
      <c r="I40" s="67">
        <f>SUM(I39)</f>
        <v>7.4510882030793049E-4</v>
      </c>
      <c r="K40" s="20"/>
      <c r="L40" s="51"/>
    </row>
    <row r="41" spans="2:17" s="1" customFormat="1" x14ac:dyDescent="0.25">
      <c r="C41" s="22"/>
      <c r="D41" s="4"/>
      <c r="E41" s="4"/>
      <c r="F41" s="4"/>
      <c r="G41" s="4"/>
      <c r="H41" s="115"/>
      <c r="I41" s="116"/>
      <c r="K41" s="20"/>
      <c r="L41" s="51"/>
    </row>
    <row r="42" spans="2:17" s="1" customFormat="1" x14ac:dyDescent="0.25">
      <c r="C42" s="22"/>
      <c r="D42" s="19" t="s">
        <v>27</v>
      </c>
      <c r="E42" s="4"/>
      <c r="F42" s="4"/>
      <c r="G42" s="4"/>
      <c r="H42" s="115"/>
      <c r="I42" s="116"/>
      <c r="K42" s="20"/>
      <c r="L42" s="51"/>
    </row>
    <row r="43" spans="2:17" x14ac:dyDescent="0.25">
      <c r="C43" s="16">
        <v>1</v>
      </c>
      <c r="D43" s="4" t="s">
        <v>49</v>
      </c>
      <c r="E43" s="4"/>
      <c r="F43" s="4"/>
      <c r="G43" s="4"/>
      <c r="H43" s="17">
        <f>H45-H44</f>
        <v>-60.247114900002202</v>
      </c>
      <c r="I43" s="18">
        <f>+H43/$H$46</f>
        <v>-1.2645255411294926E-3</v>
      </c>
    </row>
    <row r="44" spans="2:17" s="1" customFormat="1" x14ac:dyDescent="0.25">
      <c r="B44" s="20" t="str">
        <f>+$C$6&amp;D44</f>
        <v>IL&amp;FS  Infrastructure Debt Fund Series 1CCash &amp; Cash Equivalents</v>
      </c>
      <c r="C44" s="16">
        <v>2</v>
      </c>
      <c r="D44" s="1" t="s">
        <v>29</v>
      </c>
      <c r="H44" s="115">
        <v>91.2211736</v>
      </c>
      <c r="I44" s="18">
        <f>+H44/$H$46</f>
        <v>1.9146394661465052E-3</v>
      </c>
      <c r="K44" s="48"/>
      <c r="L44" s="50"/>
    </row>
    <row r="45" spans="2:17" x14ac:dyDescent="0.25">
      <c r="C45" s="22"/>
      <c r="D45" s="24" t="s">
        <v>23</v>
      </c>
      <c r="E45" s="24"/>
      <c r="F45" s="24"/>
      <c r="G45" s="24"/>
      <c r="H45" s="25">
        <f>66.4740586999978-H40</f>
        <v>30.974058699997798</v>
      </c>
      <c r="I45" s="68">
        <f>SUM(I43:I44)</f>
        <v>6.5011392501701255E-4</v>
      </c>
      <c r="J45" s="27"/>
    </row>
    <row r="46" spans="2:17" x14ac:dyDescent="0.25">
      <c r="C46" s="22"/>
      <c r="D46" s="38" t="s">
        <v>30</v>
      </c>
      <c r="E46" s="38"/>
      <c r="F46" s="38"/>
      <c r="G46" s="38"/>
      <c r="H46" s="119">
        <v>47644.047463199997</v>
      </c>
      <c r="I46" s="40">
        <f>+I33+I37+I40+I45</f>
        <v>1</v>
      </c>
      <c r="J46" s="41"/>
      <c r="N46" s="21"/>
    </row>
    <row r="47" spans="2:17" s="48" customFormat="1" x14ac:dyDescent="0.25">
      <c r="C47" s="1"/>
      <c r="D47" s="41"/>
      <c r="E47" s="41"/>
      <c r="F47" s="41"/>
      <c r="G47" s="41"/>
      <c r="H47" s="120"/>
      <c r="I47" s="121"/>
      <c r="J47" s="41"/>
      <c r="L47" s="50"/>
      <c r="M47" s="1"/>
      <c r="N47" s="122"/>
    </row>
    <row r="48" spans="2:17" s="48" customFormat="1" x14ac:dyDescent="0.25">
      <c r="C48" s="1"/>
      <c r="D48" s="83" t="s">
        <v>62</v>
      </c>
      <c r="E48" s="71"/>
      <c r="F48" s="123"/>
      <c r="G48" s="70"/>
      <c r="H48" s="71"/>
      <c r="I48" s="124"/>
      <c r="J48" s="41"/>
      <c r="L48" s="50"/>
      <c r="M48" s="1"/>
      <c r="N48" s="122"/>
    </row>
    <row r="49" spans="3:14" s="48" customFormat="1" ht="31.5" x14ac:dyDescent="0.25">
      <c r="C49" s="1"/>
      <c r="D49" s="90" t="s">
        <v>97</v>
      </c>
      <c r="E49" s="85" t="s">
        <v>113</v>
      </c>
      <c r="F49" s="3"/>
      <c r="G49" s="70"/>
      <c r="H49" s="71"/>
      <c r="I49" s="124"/>
      <c r="J49" s="41"/>
      <c r="L49" s="50"/>
      <c r="M49" s="1"/>
      <c r="N49" s="122"/>
    </row>
    <row r="50" spans="3:14" s="48" customFormat="1" x14ac:dyDescent="0.25">
      <c r="C50" s="1"/>
      <c r="D50" s="72" t="s">
        <v>64</v>
      </c>
      <c r="E50" s="71"/>
      <c r="F50" s="70"/>
      <c r="G50" s="70"/>
      <c r="H50" s="71"/>
      <c r="I50" s="124"/>
      <c r="J50" s="41"/>
      <c r="L50" s="50"/>
      <c r="M50" s="1"/>
      <c r="N50" s="122"/>
    </row>
    <row r="51" spans="3:14" s="48" customFormat="1" x14ac:dyDescent="0.25">
      <c r="C51" s="1"/>
      <c r="D51" s="75" t="s">
        <v>65</v>
      </c>
      <c r="E51" s="125">
        <v>1785774.4871</v>
      </c>
      <c r="F51" s="70"/>
      <c r="G51" s="70"/>
      <c r="H51" s="71"/>
      <c r="I51" s="124"/>
      <c r="J51" s="41"/>
      <c r="L51" s="50"/>
      <c r="M51" s="1"/>
      <c r="N51" s="122"/>
    </row>
    <row r="52" spans="3:14" s="48" customFormat="1" x14ac:dyDescent="0.25">
      <c r="C52" s="1"/>
      <c r="D52" s="75" t="s">
        <v>66</v>
      </c>
      <c r="E52" s="125">
        <v>1785774.4871</v>
      </c>
      <c r="F52" s="70"/>
      <c r="G52" s="70"/>
      <c r="H52" s="71"/>
      <c r="I52" s="124"/>
      <c r="J52" s="41"/>
      <c r="L52" s="50"/>
      <c r="M52" s="1"/>
      <c r="N52" s="122"/>
    </row>
    <row r="53" spans="3:14" s="48" customFormat="1" x14ac:dyDescent="0.25">
      <c r="C53" s="1"/>
      <c r="D53" s="72" t="s">
        <v>67</v>
      </c>
      <c r="E53" s="71"/>
      <c r="F53" s="70"/>
      <c r="G53" s="70"/>
      <c r="H53" s="71"/>
      <c r="I53" s="124"/>
      <c r="J53" s="41"/>
      <c r="L53" s="50"/>
      <c r="M53" s="1"/>
      <c r="N53" s="122"/>
    </row>
    <row r="54" spans="3:14" s="48" customFormat="1" x14ac:dyDescent="0.25">
      <c r="C54" s="1"/>
      <c r="D54" s="75" t="s">
        <v>65</v>
      </c>
      <c r="E54" s="125">
        <v>1726671.5275999999</v>
      </c>
      <c r="F54" s="70"/>
      <c r="G54" s="70"/>
      <c r="H54" s="71"/>
      <c r="I54" s="124"/>
      <c r="J54" s="41"/>
      <c r="L54" s="50"/>
      <c r="M54" s="1"/>
      <c r="N54" s="122"/>
    </row>
    <row r="55" spans="3:14" s="48" customFormat="1" x14ac:dyDescent="0.25">
      <c r="C55" s="1"/>
      <c r="D55" s="75" t="s">
        <v>66</v>
      </c>
      <c r="E55" s="125">
        <v>1726671.5289</v>
      </c>
      <c r="F55" s="70"/>
      <c r="G55" s="70"/>
      <c r="H55" s="71"/>
      <c r="I55" s="124"/>
      <c r="J55" s="41"/>
      <c r="L55" s="50"/>
      <c r="M55" s="1"/>
      <c r="N55" s="122"/>
    </row>
    <row r="56" spans="3:14" s="48" customFormat="1" x14ac:dyDescent="0.25">
      <c r="C56" s="1"/>
      <c r="D56" s="76" t="s">
        <v>68</v>
      </c>
      <c r="E56" s="74" t="s">
        <v>63</v>
      </c>
      <c r="F56" s="70"/>
      <c r="G56" s="70"/>
      <c r="H56" s="71"/>
      <c r="I56" s="124"/>
      <c r="J56" s="41"/>
      <c r="L56" s="50"/>
      <c r="M56" s="1"/>
      <c r="N56" s="122"/>
    </row>
    <row r="57" spans="3:14" s="48" customFormat="1" x14ac:dyDescent="0.25">
      <c r="C57" s="1"/>
      <c r="D57" s="76" t="s">
        <v>77</v>
      </c>
      <c r="E57" s="74" t="s">
        <v>63</v>
      </c>
      <c r="F57" s="70"/>
      <c r="G57" s="70"/>
      <c r="H57" s="71"/>
      <c r="I57" s="124"/>
      <c r="J57" s="41"/>
      <c r="L57" s="50"/>
      <c r="M57" s="1"/>
      <c r="N57" s="122"/>
    </row>
    <row r="58" spans="3:14" s="48" customFormat="1" ht="31.5" x14ac:dyDescent="0.25">
      <c r="C58" s="1"/>
      <c r="D58" s="77" t="s">
        <v>69</v>
      </c>
      <c r="E58" s="74" t="s">
        <v>63</v>
      </c>
      <c r="F58" s="70"/>
      <c r="G58" s="70"/>
      <c r="H58" s="71"/>
      <c r="I58" s="124"/>
      <c r="J58" s="41"/>
      <c r="L58" s="50"/>
      <c r="M58" s="1"/>
      <c r="N58" s="122"/>
    </row>
    <row r="59" spans="3:14" s="48" customFormat="1" x14ac:dyDescent="0.25">
      <c r="C59" s="1"/>
      <c r="D59" s="76" t="s">
        <v>70</v>
      </c>
      <c r="E59" s="74" t="s">
        <v>63</v>
      </c>
      <c r="F59" s="70"/>
      <c r="G59" s="70"/>
      <c r="H59" s="71"/>
      <c r="I59" s="124"/>
      <c r="J59" s="41"/>
      <c r="L59" s="50"/>
      <c r="M59" s="1"/>
      <c r="N59" s="122"/>
    </row>
    <row r="60" spans="3:14" s="48" customFormat="1" x14ac:dyDescent="0.25">
      <c r="C60" s="1"/>
      <c r="D60" s="76" t="s">
        <v>71</v>
      </c>
      <c r="E60" s="87" t="s">
        <v>114</v>
      </c>
      <c r="F60" s="70"/>
      <c r="G60" s="70"/>
      <c r="H60" s="88"/>
      <c r="I60" s="124"/>
      <c r="J60" s="41"/>
      <c r="L60" s="50"/>
      <c r="M60" s="1"/>
      <c r="N60" s="122"/>
    </row>
    <row r="61" spans="3:14" s="48" customFormat="1" x14ac:dyDescent="0.25">
      <c r="C61" s="1"/>
      <c r="D61" s="72" t="s">
        <v>72</v>
      </c>
      <c r="E61" s="71"/>
      <c r="F61" s="70"/>
      <c r="G61" s="70"/>
      <c r="H61" s="71"/>
      <c r="I61" s="124"/>
      <c r="J61" s="41"/>
      <c r="L61" s="50"/>
      <c r="M61" s="1"/>
      <c r="N61" s="122"/>
    </row>
    <row r="62" spans="3:14" s="48" customFormat="1" x14ac:dyDescent="0.25">
      <c r="C62" s="1"/>
      <c r="D62" s="78" t="s">
        <v>73</v>
      </c>
      <c r="E62" s="79" t="s">
        <v>74</v>
      </c>
      <c r="F62" s="126"/>
      <c r="G62" s="126"/>
      <c r="H62" s="79" t="s">
        <v>27</v>
      </c>
      <c r="I62" s="80"/>
      <c r="J62" s="41"/>
      <c r="L62" s="50"/>
      <c r="M62" s="1"/>
      <c r="N62" s="122"/>
    </row>
    <row r="63" spans="3:14" s="48" customFormat="1" x14ac:dyDescent="0.25">
      <c r="C63" s="1"/>
      <c r="D63" s="81" t="s">
        <v>75</v>
      </c>
      <c r="E63" s="74" t="s">
        <v>63</v>
      </c>
      <c r="F63" s="126"/>
      <c r="G63" s="126"/>
      <c r="H63" s="74" t="s">
        <v>63</v>
      </c>
      <c r="I63" s="84"/>
      <c r="J63" s="41"/>
      <c r="L63" s="50"/>
      <c r="M63" s="1"/>
      <c r="N63" s="122"/>
    </row>
    <row r="64" spans="3:14" s="48" customFormat="1" x14ac:dyDescent="0.25">
      <c r="C64" s="1"/>
      <c r="D64" s="107" t="s">
        <v>115</v>
      </c>
      <c r="E64" s="107"/>
      <c r="F64" s="107"/>
      <c r="G64" s="107"/>
      <c r="H64" s="107"/>
      <c r="I64" s="108"/>
      <c r="J64" s="41"/>
      <c r="L64" s="50"/>
      <c r="M64" s="1"/>
      <c r="N64" s="122"/>
    </row>
    <row r="65" spans="3:14" s="48" customFormat="1" x14ac:dyDescent="0.25">
      <c r="C65" s="1"/>
      <c r="D65" s="107"/>
      <c r="E65" s="107"/>
      <c r="F65" s="107"/>
      <c r="G65" s="107"/>
      <c r="H65" s="107"/>
      <c r="I65" s="108"/>
      <c r="J65" s="41"/>
      <c r="L65" s="50"/>
      <c r="M65" s="1"/>
      <c r="N65" s="122"/>
    </row>
    <row r="66" spans="3:14" s="48" customFormat="1" x14ac:dyDescent="0.25">
      <c r="C66" s="1"/>
      <c r="D66" s="82" t="s">
        <v>76</v>
      </c>
      <c r="E66" s="71"/>
      <c r="F66" s="70"/>
      <c r="G66" s="70"/>
      <c r="H66" s="71"/>
      <c r="I66" s="73"/>
      <c r="J66" s="41"/>
      <c r="L66" s="50"/>
      <c r="M66" s="1"/>
      <c r="N66" s="122"/>
    </row>
    <row r="67" spans="3:14" s="48" customFormat="1" x14ac:dyDescent="0.25">
      <c r="C67" s="1"/>
      <c r="D67" s="41"/>
      <c r="E67" s="41"/>
      <c r="F67" s="41"/>
      <c r="G67" s="41"/>
      <c r="H67" s="120"/>
      <c r="I67" s="121"/>
      <c r="J67" s="41"/>
      <c r="L67" s="50"/>
      <c r="M67" s="1"/>
      <c r="N67" s="122"/>
    </row>
    <row r="68" spans="3:14" s="48" customFormat="1" x14ac:dyDescent="0.25">
      <c r="C68" s="1"/>
      <c r="D68" s="41"/>
      <c r="E68" s="41"/>
      <c r="F68" s="41"/>
      <c r="G68" s="41"/>
      <c r="H68" s="120"/>
      <c r="I68" s="121"/>
      <c r="J68" s="41"/>
      <c r="L68" s="50"/>
      <c r="M68" s="1"/>
      <c r="N68" s="122"/>
    </row>
    <row r="69" spans="3:14" x14ac:dyDescent="0.25">
      <c r="C69" s="1"/>
      <c r="D69" s="44" t="s">
        <v>31</v>
      </c>
      <c r="E69" s="41"/>
      <c r="F69" s="41"/>
      <c r="G69" s="41"/>
      <c r="H69" s="42"/>
      <c r="I69" s="121"/>
      <c r="J69" s="41"/>
    </row>
    <row r="71" spans="3:14" hidden="1" x14ac:dyDescent="0.25">
      <c r="G71" s="20">
        <v>4496672066.5299997</v>
      </c>
      <c r="H71" s="69">
        <v>44966.720665299996</v>
      </c>
    </row>
    <row r="72" spans="3:14" hidden="1" x14ac:dyDescent="0.25">
      <c r="H72" s="69">
        <v>4308.1547559000028</v>
      </c>
    </row>
  </sheetData>
  <mergeCells count="9">
    <mergeCell ref="D64:I65"/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7"/>
  <sheetViews>
    <sheetView topLeftCell="C1" workbookViewId="0">
      <selection activeCell="C1" sqref="C1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22" style="1" bestFit="1" customWidth="1"/>
    <col min="6" max="6" width="18.42578125" style="1" customWidth="1"/>
    <col min="7" max="7" width="18.42578125" style="70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127" hidden="1" customWidth="1"/>
    <col min="13" max="13" width="15.7109375" style="1" customWidth="1"/>
    <col min="14" max="14" width="25.5703125" style="1" bestFit="1" customWidth="1"/>
    <col min="15" max="16384" width="9.140625" style="1"/>
  </cols>
  <sheetData>
    <row r="5" spans="1:13" x14ac:dyDescent="0.25">
      <c r="C5" s="1" t="s">
        <v>60</v>
      </c>
    </row>
    <row r="7" spans="1:13" s="4" customFormat="1" ht="15.75" customHeight="1" x14ac:dyDescent="0.25">
      <c r="C7" s="95" t="s">
        <v>116</v>
      </c>
      <c r="D7" s="96"/>
      <c r="E7" s="96"/>
      <c r="F7" s="96"/>
      <c r="G7" s="96"/>
      <c r="H7" s="96"/>
      <c r="I7" s="97"/>
      <c r="J7" s="1"/>
      <c r="L7" s="128"/>
      <c r="M7" s="1"/>
    </row>
    <row r="8" spans="1:13" s="4" customFormat="1" ht="15.75" customHeight="1" x14ac:dyDescent="0.25">
      <c r="C8" s="109" t="s">
        <v>80</v>
      </c>
      <c r="D8" s="110"/>
      <c r="E8" s="110"/>
      <c r="F8" s="110"/>
      <c r="G8" s="110"/>
      <c r="H8" s="110"/>
      <c r="I8" s="111"/>
      <c r="J8" s="1"/>
      <c r="L8" s="128"/>
      <c r="M8" s="1"/>
    </row>
    <row r="9" spans="1:13" x14ac:dyDescent="0.25">
      <c r="C9" s="101" t="s">
        <v>79</v>
      </c>
      <c r="D9" s="102"/>
      <c r="E9" s="102"/>
      <c r="F9" s="102"/>
      <c r="G9" s="102"/>
      <c r="H9" s="102"/>
      <c r="I9" s="103"/>
    </row>
    <row r="10" spans="1:13" x14ac:dyDescent="0.25">
      <c r="C10" s="91"/>
      <c r="D10" s="7"/>
      <c r="E10" s="8"/>
      <c r="F10" s="8"/>
      <c r="G10" s="129"/>
      <c r="H10" s="10"/>
      <c r="I10" s="130"/>
    </row>
    <row r="11" spans="1:13" s="4" customFormat="1" x14ac:dyDescent="0.25">
      <c r="C11" s="104" t="s">
        <v>2</v>
      </c>
      <c r="D11" s="131" t="s">
        <v>3</v>
      </c>
      <c r="E11" s="131" t="s">
        <v>4</v>
      </c>
      <c r="F11" s="132" t="s">
        <v>5</v>
      </c>
      <c r="G11" s="131" t="s">
        <v>6</v>
      </c>
      <c r="H11" s="133" t="s">
        <v>7</v>
      </c>
      <c r="I11" s="134" t="s">
        <v>8</v>
      </c>
      <c r="J11" s="135"/>
      <c r="K11" s="15"/>
      <c r="L11" s="128"/>
      <c r="M11" s="135"/>
    </row>
    <row r="12" spans="1:13" s="4" customFormat="1" x14ac:dyDescent="0.25">
      <c r="C12" s="104"/>
      <c r="D12" s="131"/>
      <c r="E12" s="131"/>
      <c r="F12" s="132"/>
      <c r="G12" s="131"/>
      <c r="H12" s="133" t="s">
        <v>9</v>
      </c>
      <c r="I12" s="134"/>
      <c r="J12" s="135"/>
      <c r="K12" s="15"/>
      <c r="L12" s="128"/>
      <c r="M12" s="135"/>
    </row>
    <row r="13" spans="1:13" x14ac:dyDescent="0.25">
      <c r="C13" s="16"/>
      <c r="H13" s="17"/>
      <c r="I13" s="18"/>
    </row>
    <row r="14" spans="1:13" x14ac:dyDescent="0.25">
      <c r="C14" s="16"/>
      <c r="D14" s="19" t="s">
        <v>96</v>
      </c>
      <c r="H14" s="17"/>
      <c r="I14" s="18"/>
    </row>
    <row r="15" spans="1:13" x14ac:dyDescent="0.25">
      <c r="A15" s="1" t="str">
        <f>+$C$7&amp;D15</f>
        <v>IL&amp;FS  Infrastructure Debt Fund Series 2AIL&amp;FS Wind Energy Ltd</v>
      </c>
      <c r="C15" s="16">
        <v>1</v>
      </c>
      <c r="D15" s="1" t="s">
        <v>82</v>
      </c>
      <c r="E15" s="136" t="s">
        <v>59</v>
      </c>
      <c r="F15" s="1" t="s">
        <v>103</v>
      </c>
      <c r="G15" s="70">
        <v>338</v>
      </c>
      <c r="H15" s="17">
        <v>4279.2774883000002</v>
      </c>
      <c r="I15" s="137">
        <v>0.27340780419076227</v>
      </c>
    </row>
    <row r="16" spans="1:13" x14ac:dyDescent="0.25">
      <c r="C16" s="16">
        <v>2</v>
      </c>
      <c r="D16" s="1" t="s">
        <v>83</v>
      </c>
      <c r="E16" s="136" t="s">
        <v>86</v>
      </c>
      <c r="F16" s="1" t="s">
        <v>117</v>
      </c>
      <c r="G16" s="70">
        <v>250</v>
      </c>
      <c r="H16" s="17">
        <v>2500</v>
      </c>
      <c r="I16" s="137">
        <v>0.15972778403497337</v>
      </c>
    </row>
    <row r="17" spans="1:17" x14ac:dyDescent="0.25">
      <c r="A17" s="1" t="str">
        <f t="shared" ref="A17:A22" si="0">+$C$7&amp;D17</f>
        <v>IL&amp;FS  Infrastructure Debt Fund Series 2A</v>
      </c>
      <c r="C17" s="16"/>
      <c r="H17" s="17"/>
      <c r="I17" s="137"/>
    </row>
    <row r="18" spans="1:17" x14ac:dyDescent="0.25">
      <c r="A18" s="1" t="str">
        <f t="shared" si="0"/>
        <v>IL&amp;FS  Infrastructure Debt Fund Series 2ADebt Instrument-Privately Placed-Unlisted</v>
      </c>
      <c r="C18" s="16"/>
      <c r="D18" s="19" t="s">
        <v>12</v>
      </c>
      <c r="H18" s="17"/>
      <c r="I18" s="18"/>
    </row>
    <row r="19" spans="1:17" x14ac:dyDescent="0.25">
      <c r="C19" s="16">
        <v>3</v>
      </c>
      <c r="D19" s="1" t="s">
        <v>100</v>
      </c>
      <c r="E19" s="136" t="s">
        <v>53</v>
      </c>
      <c r="F19" s="1" t="s">
        <v>43</v>
      </c>
      <c r="G19" s="70">
        <v>334</v>
      </c>
      <c r="H19" s="17">
        <v>3024.4903035000002</v>
      </c>
      <c r="I19" s="137">
        <v>0.19323805360532764</v>
      </c>
    </row>
    <row r="20" spans="1:17" x14ac:dyDescent="0.25">
      <c r="A20" s="1" t="str">
        <f t="shared" si="0"/>
        <v>IL&amp;FS  Infrastructure Debt Fund Series 2AGHV Hospitality (India) Pvt Ltd *</v>
      </c>
      <c r="C20" s="16">
        <f>+C19+1</f>
        <v>4</v>
      </c>
      <c r="D20" s="1" t="s">
        <v>99</v>
      </c>
      <c r="E20" s="136" t="s">
        <v>53</v>
      </c>
      <c r="F20" s="1" t="s">
        <v>22</v>
      </c>
      <c r="G20" s="70">
        <v>228</v>
      </c>
      <c r="H20" s="17">
        <v>1140</v>
      </c>
      <c r="I20" s="137">
        <v>7.283586951994786E-2</v>
      </c>
    </row>
    <row r="21" spans="1:17" x14ac:dyDescent="0.25">
      <c r="A21" s="1" t="str">
        <f t="shared" si="0"/>
        <v>IL&amp;FS  Infrastructure Debt Fund Series 2AKanchanjunga Power Company Pvt Ltd</v>
      </c>
      <c r="C21" s="16">
        <f t="shared" ref="C21:C31" si="1">+C20+1</f>
        <v>5</v>
      </c>
      <c r="D21" s="1" t="s">
        <v>105</v>
      </c>
      <c r="E21" s="136" t="s">
        <v>106</v>
      </c>
      <c r="F21" s="1" t="s">
        <v>118</v>
      </c>
      <c r="G21" s="70">
        <v>90</v>
      </c>
      <c r="H21" s="17">
        <v>900</v>
      </c>
      <c r="I21" s="137">
        <v>5.7502002252590417E-2</v>
      </c>
    </row>
    <row r="22" spans="1:17" x14ac:dyDescent="0.25">
      <c r="A22" s="1" t="str">
        <f t="shared" si="0"/>
        <v>IL&amp;FS  Infrastructure Debt Fund Series 2AJanaadhar (India) Private Ltd</v>
      </c>
      <c r="C22" s="16">
        <f t="shared" si="1"/>
        <v>6</v>
      </c>
      <c r="D22" s="1" t="s">
        <v>119</v>
      </c>
      <c r="E22" s="136" t="s">
        <v>120</v>
      </c>
      <c r="F22" s="1" t="s">
        <v>121</v>
      </c>
      <c r="G22" s="70">
        <v>36</v>
      </c>
      <c r="H22" s="17">
        <v>360</v>
      </c>
      <c r="I22" s="137">
        <v>2.3000800901036168E-2</v>
      </c>
    </row>
    <row r="23" spans="1:17" x14ac:dyDescent="0.25">
      <c r="A23" s="1" t="str">
        <f>+$C$7&amp;D23</f>
        <v>IL&amp;FS  Infrastructure Debt Fund Series 2AAbhitech Developers Private Ltd</v>
      </c>
      <c r="C23" s="16">
        <v>7</v>
      </c>
      <c r="D23" s="1" t="s">
        <v>89</v>
      </c>
      <c r="E23" s="136" t="s">
        <v>53</v>
      </c>
      <c r="F23" s="1" t="s">
        <v>21</v>
      </c>
      <c r="G23" s="70">
        <v>16000</v>
      </c>
      <c r="H23" s="17">
        <v>160</v>
      </c>
      <c r="I23" s="137">
        <v>1.0222578178238297E-2</v>
      </c>
    </row>
    <row r="24" spans="1:17" x14ac:dyDescent="0.25">
      <c r="C24" s="16">
        <v>8</v>
      </c>
      <c r="D24" s="1" t="s">
        <v>119</v>
      </c>
      <c r="E24" s="136" t="s">
        <v>120</v>
      </c>
      <c r="F24" s="1" t="s">
        <v>122</v>
      </c>
      <c r="G24" s="70">
        <v>15</v>
      </c>
      <c r="H24" s="17">
        <v>150</v>
      </c>
      <c r="I24" s="137">
        <v>9.5836670420984035E-3</v>
      </c>
    </row>
    <row r="25" spans="1:17" x14ac:dyDescent="0.25">
      <c r="A25" s="1" t="str">
        <f>+$C$7&amp;D25</f>
        <v>IL&amp;FS  Infrastructure Debt Fund Series 2AKaynes Technology India Private Ltd</v>
      </c>
      <c r="C25" s="16">
        <f>C24+1</f>
        <v>9</v>
      </c>
      <c r="D25" s="1" t="s">
        <v>123</v>
      </c>
      <c r="E25" s="136" t="s">
        <v>124</v>
      </c>
      <c r="F25" s="136" t="s">
        <v>125</v>
      </c>
      <c r="G25" s="70">
        <v>200</v>
      </c>
      <c r="H25" s="17">
        <v>145</v>
      </c>
      <c r="I25" s="137">
        <v>9.2642114740284567E-3</v>
      </c>
    </row>
    <row r="26" spans="1:17" x14ac:dyDescent="0.25">
      <c r="A26" s="1" t="str">
        <f>+$C$7&amp;D26</f>
        <v>IL&amp;FS  Infrastructure Debt Fund Series 2ABhilangana Hydro Power Ltd</v>
      </c>
      <c r="C26" s="16">
        <f t="shared" si="1"/>
        <v>10</v>
      </c>
      <c r="D26" s="71" t="s">
        <v>88</v>
      </c>
      <c r="E26" s="136" t="s">
        <v>54</v>
      </c>
      <c r="F26" t="s">
        <v>16</v>
      </c>
      <c r="G26" s="70">
        <v>11</v>
      </c>
      <c r="H26" s="17">
        <v>110</v>
      </c>
      <c r="I26" s="137">
        <v>7.0280224975388288E-3</v>
      </c>
    </row>
    <row r="27" spans="1:17" x14ac:dyDescent="0.25">
      <c r="A27" s="1" t="str">
        <f>+$C$7&amp;D27</f>
        <v>IL&amp;FS  Infrastructure Debt Fund Series 2AClean Max Enviro Energy Solution Pvt Ltd</v>
      </c>
      <c r="C27" s="16">
        <f t="shared" si="1"/>
        <v>11</v>
      </c>
      <c r="D27" s="1" t="s">
        <v>90</v>
      </c>
      <c r="E27" s="136" t="s">
        <v>93</v>
      </c>
      <c r="F27" s="1" t="s">
        <v>14</v>
      </c>
      <c r="G27" s="70">
        <v>18</v>
      </c>
      <c r="H27" s="17">
        <v>90</v>
      </c>
      <c r="I27" s="137">
        <v>5.7502002252590419E-3</v>
      </c>
    </row>
    <row r="28" spans="1:17" x14ac:dyDescent="0.25">
      <c r="C28" s="16">
        <f t="shared" si="1"/>
        <v>12</v>
      </c>
      <c r="D28" s="1" t="s">
        <v>88</v>
      </c>
      <c r="E28" s="136" t="s">
        <v>54</v>
      </c>
      <c r="F28" s="1" t="s">
        <v>19</v>
      </c>
      <c r="G28" s="70">
        <v>8</v>
      </c>
      <c r="H28" s="17">
        <v>80</v>
      </c>
      <c r="I28" s="137">
        <v>5.1112890891191485E-3</v>
      </c>
    </row>
    <row r="29" spans="1:17" x14ac:dyDescent="0.25">
      <c r="C29" s="16">
        <f t="shared" si="1"/>
        <v>13</v>
      </c>
      <c r="D29" s="1" t="s">
        <v>88</v>
      </c>
      <c r="E29" s="136" t="s">
        <v>54</v>
      </c>
      <c r="F29" s="1" t="s">
        <v>17</v>
      </c>
      <c r="G29" s="70">
        <v>8</v>
      </c>
      <c r="H29" s="17">
        <v>80</v>
      </c>
      <c r="I29" s="137">
        <v>5.1112890891191485E-3</v>
      </c>
    </row>
    <row r="30" spans="1:17" x14ac:dyDescent="0.25">
      <c r="C30" s="16">
        <f t="shared" si="1"/>
        <v>14</v>
      </c>
      <c r="D30" s="1" t="s">
        <v>98</v>
      </c>
      <c r="E30" s="136" t="s">
        <v>53</v>
      </c>
      <c r="F30" s="1" t="s">
        <v>52</v>
      </c>
      <c r="G30" s="70">
        <v>7</v>
      </c>
      <c r="H30" s="17">
        <v>63</v>
      </c>
      <c r="I30" s="137">
        <v>4.0251401576813289E-3</v>
      </c>
    </row>
    <row r="31" spans="1:17" x14ac:dyDescent="0.25">
      <c r="C31" s="16">
        <f t="shared" si="1"/>
        <v>15</v>
      </c>
      <c r="D31" s="1" t="s">
        <v>100</v>
      </c>
      <c r="E31" s="136" t="s">
        <v>53</v>
      </c>
      <c r="F31" s="1" t="s">
        <v>39</v>
      </c>
      <c r="G31" s="70">
        <v>5</v>
      </c>
      <c r="H31" s="17">
        <v>45.216289199999999</v>
      </c>
      <c r="I31" s="137">
        <v>2.8889190704801996E-3</v>
      </c>
    </row>
    <row r="32" spans="1:17" s="4" customFormat="1" x14ac:dyDescent="0.25">
      <c r="C32" s="22"/>
      <c r="D32" s="24" t="s">
        <v>23</v>
      </c>
      <c r="E32" s="24"/>
      <c r="F32" s="24"/>
      <c r="G32" s="24"/>
      <c r="H32" s="25">
        <f>SUM(H15:H31)</f>
        <v>13126.984081000001</v>
      </c>
      <c r="I32" s="138">
        <f>SUM(I15:I31)</f>
        <v>0.83869763132820063</v>
      </c>
      <c r="J32" s="27"/>
      <c r="L32" s="128"/>
      <c r="M32" s="21"/>
      <c r="N32" s="28"/>
      <c r="O32" s="29"/>
      <c r="Q32" s="29"/>
    </row>
    <row r="33" spans="2:14" x14ac:dyDescent="0.25">
      <c r="C33" s="16"/>
      <c r="D33" s="27"/>
      <c r="E33" s="27"/>
      <c r="F33" s="27"/>
      <c r="G33" s="27"/>
      <c r="H33" s="30"/>
      <c r="I33" s="139"/>
      <c r="J33" s="27"/>
    </row>
    <row r="34" spans="2:14" x14ac:dyDescent="0.25">
      <c r="C34" s="16"/>
      <c r="D34" s="19" t="s">
        <v>24</v>
      </c>
      <c r="H34" s="17"/>
      <c r="I34" s="18"/>
    </row>
    <row r="35" spans="2:14" x14ac:dyDescent="0.25">
      <c r="B35" s="1" t="str">
        <f>+$C$7&amp;D35</f>
        <v>IL&amp;FS  Infrastructure Debt Fund Series 2ATriparty Repo</v>
      </c>
      <c r="C35" s="16"/>
      <c r="D35" s="4" t="s">
        <v>57</v>
      </c>
      <c r="E35" s="140"/>
      <c r="F35" s="140"/>
      <c r="G35" s="140"/>
      <c r="H35" s="17">
        <v>2303.0459999999998</v>
      </c>
      <c r="I35" s="137">
        <f>+H35/$H$45</f>
        <v>0.1471441736442437</v>
      </c>
      <c r="K35" s="52" t="s">
        <v>111</v>
      </c>
      <c r="L35" s="141" t="s">
        <v>112</v>
      </c>
    </row>
    <row r="36" spans="2:14" s="4" customFormat="1" x14ac:dyDescent="0.25">
      <c r="C36" s="22"/>
      <c r="D36" s="24" t="s">
        <v>23</v>
      </c>
      <c r="E36" s="24"/>
      <c r="F36" s="24"/>
      <c r="G36" s="24"/>
      <c r="H36" s="142">
        <f>SUM(H35)</f>
        <v>2303.0459999999998</v>
      </c>
      <c r="I36" s="138">
        <f>SUM(I35)</f>
        <v>0.1471441736442437</v>
      </c>
      <c r="J36" s="27"/>
      <c r="L36" s="128"/>
      <c r="M36" s="1"/>
    </row>
    <row r="37" spans="2:14" x14ac:dyDescent="0.25">
      <c r="C37" s="16"/>
      <c r="H37" s="17"/>
      <c r="I37" s="18"/>
    </row>
    <row r="38" spans="2:14" x14ac:dyDescent="0.25">
      <c r="B38" s="1" t="str">
        <f>+$C$7&amp;D38</f>
        <v>IL&amp;FS  Infrastructure Debt Fund Series 2ATriparty Repo Margin</v>
      </c>
      <c r="C38" s="16"/>
      <c r="D38" s="19" t="s">
        <v>58</v>
      </c>
      <c r="H38" s="17">
        <v>154.5</v>
      </c>
      <c r="I38" s="3">
        <f>H38/H45</f>
        <v>9.8711770533613553E-3</v>
      </c>
    </row>
    <row r="39" spans="2:14" s="4" customFormat="1" x14ac:dyDescent="0.25">
      <c r="C39" s="22"/>
      <c r="D39" s="24" t="s">
        <v>23</v>
      </c>
      <c r="E39" s="24"/>
      <c r="F39" s="24"/>
      <c r="G39" s="24"/>
      <c r="H39" s="25">
        <f>H38</f>
        <v>154.5</v>
      </c>
      <c r="I39" s="67">
        <f>SUM(I38)</f>
        <v>9.8711770533613553E-3</v>
      </c>
      <c r="J39" s="27"/>
      <c r="L39" s="128"/>
      <c r="M39" s="1"/>
    </row>
    <row r="40" spans="2:14" x14ac:dyDescent="0.25">
      <c r="C40" s="16"/>
      <c r="H40" s="17"/>
      <c r="I40" s="18"/>
    </row>
    <row r="41" spans="2:14" x14ac:dyDescent="0.25">
      <c r="C41" s="16"/>
      <c r="D41" s="19" t="s">
        <v>27</v>
      </c>
      <c r="H41" s="17"/>
      <c r="I41" s="18"/>
    </row>
    <row r="42" spans="2:14" x14ac:dyDescent="0.25">
      <c r="C42" s="16">
        <v>1</v>
      </c>
      <c r="D42" s="1" t="s">
        <v>49</v>
      </c>
      <c r="H42" s="17">
        <f>H44-H43</f>
        <v>-19.747998400002004</v>
      </c>
      <c r="I42" s="137">
        <f>+H42/$H$45</f>
        <v>-1.2617216094234079E-3</v>
      </c>
    </row>
    <row r="43" spans="2:14" x14ac:dyDescent="0.25">
      <c r="B43" s="1" t="str">
        <f>+$C$7&amp;D43</f>
        <v>IL&amp;FS  Infrastructure Debt Fund Series 2ACash &amp; Cash Equivalents</v>
      </c>
      <c r="C43" s="16">
        <v>2</v>
      </c>
      <c r="D43" s="1" t="s">
        <v>29</v>
      </c>
      <c r="H43" s="17">
        <v>86.846812799999995</v>
      </c>
      <c r="I43" s="137">
        <f>+H43/$H$45</f>
        <v>5.5487395836176642E-3</v>
      </c>
    </row>
    <row r="44" spans="2:14" s="4" customFormat="1" x14ac:dyDescent="0.25">
      <c r="C44" s="22"/>
      <c r="D44" s="24" t="s">
        <v>23</v>
      </c>
      <c r="E44" s="24"/>
      <c r="F44" s="24"/>
      <c r="G44" s="24"/>
      <c r="H44" s="143">
        <f>221.598814399998-H39</f>
        <v>67.098814399997991</v>
      </c>
      <c r="I44" s="68">
        <f>SUM(I42:I43)</f>
        <v>4.2870179741942563E-3</v>
      </c>
      <c r="J44" s="27"/>
      <c r="L44" s="128"/>
      <c r="M44" s="1"/>
    </row>
    <row r="45" spans="2:14" s="4" customFormat="1" x14ac:dyDescent="0.25">
      <c r="C45" s="22"/>
      <c r="D45" s="38" t="s">
        <v>30</v>
      </c>
      <c r="E45" s="38"/>
      <c r="F45" s="38"/>
      <c r="G45" s="38"/>
      <c r="H45" s="39">
        <v>15651.628895399999</v>
      </c>
      <c r="I45" s="144">
        <f>+I32+I36+I39+I44</f>
        <v>1</v>
      </c>
      <c r="J45" s="41"/>
      <c r="L45" s="128"/>
      <c r="M45" s="1"/>
      <c r="N45" s="28"/>
    </row>
    <row r="46" spans="2:14" x14ac:dyDescent="0.25">
      <c r="C46" s="16"/>
      <c r="D46" s="41"/>
      <c r="E46" s="41"/>
      <c r="F46" s="41"/>
      <c r="G46" s="41"/>
      <c r="H46" s="42"/>
      <c r="I46" s="145"/>
      <c r="J46" s="41"/>
      <c r="N46" s="122"/>
    </row>
    <row r="47" spans="2:14" x14ac:dyDescent="0.25">
      <c r="C47" s="16"/>
      <c r="D47" s="146" t="s">
        <v>126</v>
      </c>
      <c r="E47" s="41"/>
      <c r="F47" s="41"/>
      <c r="G47" s="41"/>
      <c r="H47" s="42"/>
      <c r="I47" s="147">
        <v>506250000</v>
      </c>
      <c r="J47" s="41"/>
      <c r="N47" s="122"/>
    </row>
    <row r="48" spans="2:14" x14ac:dyDescent="0.25">
      <c r="C48" s="16"/>
      <c r="D48" s="146"/>
      <c r="E48" s="41"/>
      <c r="F48" s="41"/>
      <c r="G48" s="41"/>
      <c r="H48" s="42"/>
      <c r="I48" s="147"/>
      <c r="J48" s="41"/>
      <c r="N48" s="122"/>
    </row>
    <row r="49" spans="3:14" x14ac:dyDescent="0.25">
      <c r="C49" s="16"/>
      <c r="D49" s="72" t="s">
        <v>62</v>
      </c>
      <c r="E49" s="71"/>
      <c r="F49" s="19"/>
      <c r="G49" s="41"/>
      <c r="H49" s="42"/>
      <c r="I49" s="147"/>
      <c r="J49" s="41"/>
      <c r="N49" s="122"/>
    </row>
    <row r="50" spans="3:14" ht="31.5" x14ac:dyDescent="0.25">
      <c r="C50" s="16"/>
      <c r="D50" s="90" t="s">
        <v>97</v>
      </c>
      <c r="E50" s="148" t="s">
        <v>127</v>
      </c>
      <c r="F50" s="46"/>
      <c r="G50" s="41"/>
      <c r="H50" s="42"/>
      <c r="I50" s="147"/>
      <c r="J50" s="41"/>
      <c r="N50" s="122"/>
    </row>
    <row r="51" spans="3:14" x14ac:dyDescent="0.25">
      <c r="C51" s="16"/>
      <c r="D51" s="72" t="s">
        <v>128</v>
      </c>
      <c r="E51" s="71"/>
      <c r="F51" s="41"/>
      <c r="G51" s="41"/>
      <c r="H51" s="42"/>
      <c r="I51" s="147"/>
      <c r="J51" s="41"/>
      <c r="N51" s="122"/>
    </row>
    <row r="52" spans="3:14" x14ac:dyDescent="0.25">
      <c r="C52" s="16"/>
      <c r="D52" s="75" t="s">
        <v>65</v>
      </c>
      <c r="E52" s="149">
        <v>1011009.3214</v>
      </c>
      <c r="F52" s="41"/>
      <c r="G52" s="41"/>
      <c r="H52" s="42"/>
      <c r="I52" s="147"/>
      <c r="J52" s="41"/>
      <c r="N52" s="122"/>
    </row>
    <row r="53" spans="3:14" x14ac:dyDescent="0.25">
      <c r="C53" s="16"/>
      <c r="D53" s="72" t="s">
        <v>129</v>
      </c>
      <c r="E53" s="71"/>
      <c r="F53" s="41"/>
      <c r="G53" s="41"/>
      <c r="H53" s="42"/>
      <c r="I53" s="147"/>
      <c r="J53" s="41"/>
      <c r="N53" s="122"/>
    </row>
    <row r="54" spans="3:14" x14ac:dyDescent="0.25">
      <c r="C54" s="16"/>
      <c r="D54" s="75" t="s">
        <v>65</v>
      </c>
      <c r="E54" s="149">
        <v>927503.93449999997</v>
      </c>
      <c r="F54" s="41"/>
      <c r="G54" s="41"/>
      <c r="H54" s="42"/>
      <c r="I54" s="147"/>
      <c r="J54" s="41"/>
      <c r="N54" s="122"/>
    </row>
    <row r="55" spans="3:14" x14ac:dyDescent="0.25">
      <c r="C55" s="16"/>
      <c r="D55" s="76" t="s">
        <v>130</v>
      </c>
      <c r="E55" s="148" t="s">
        <v>63</v>
      </c>
      <c r="F55" s="41"/>
      <c r="G55" s="41"/>
      <c r="H55" s="42"/>
      <c r="I55" s="147"/>
      <c r="J55" s="41"/>
      <c r="N55" s="122"/>
    </row>
    <row r="56" spans="3:14" x14ac:dyDescent="0.25">
      <c r="C56" s="16"/>
      <c r="D56" s="76" t="s">
        <v>131</v>
      </c>
      <c r="E56" s="148" t="s">
        <v>63</v>
      </c>
      <c r="F56" s="41"/>
      <c r="G56" s="41"/>
      <c r="H56" s="42"/>
      <c r="I56" s="147"/>
      <c r="J56" s="41"/>
      <c r="N56" s="122"/>
    </row>
    <row r="57" spans="3:14" ht="31.5" x14ac:dyDescent="0.25">
      <c r="C57" s="16"/>
      <c r="D57" s="77" t="s">
        <v>132</v>
      </c>
      <c r="E57" s="148" t="s">
        <v>63</v>
      </c>
      <c r="F57" s="41"/>
      <c r="G57" s="41"/>
      <c r="H57" s="42"/>
      <c r="I57" s="147"/>
      <c r="J57" s="41"/>
      <c r="N57" s="122"/>
    </row>
    <row r="58" spans="3:14" x14ac:dyDescent="0.25">
      <c r="C58" s="16"/>
      <c r="D58" s="76" t="s">
        <v>70</v>
      </c>
      <c r="E58" s="148" t="s">
        <v>63</v>
      </c>
      <c r="F58" s="41"/>
      <c r="G58" s="41"/>
      <c r="H58" s="42"/>
      <c r="I58" s="147"/>
      <c r="J58" s="41"/>
      <c r="N58" s="122"/>
    </row>
    <row r="59" spans="3:14" ht="31.5" x14ac:dyDescent="0.25">
      <c r="C59" s="16"/>
      <c r="D59" s="150" t="s">
        <v>133</v>
      </c>
      <c r="E59" s="148" t="s">
        <v>134</v>
      </c>
      <c r="F59" s="41"/>
      <c r="G59" s="41"/>
      <c r="H59" s="42"/>
      <c r="I59" s="147"/>
      <c r="J59" s="41"/>
      <c r="N59" s="122"/>
    </row>
    <row r="60" spans="3:14" x14ac:dyDescent="0.25">
      <c r="C60" s="16"/>
      <c r="D60" s="72" t="s">
        <v>72</v>
      </c>
      <c r="E60" s="148" t="s">
        <v>134</v>
      </c>
      <c r="F60" s="41"/>
      <c r="G60" s="41"/>
      <c r="H60" s="42"/>
      <c r="I60" s="147"/>
      <c r="J60" s="41"/>
      <c r="N60" s="122"/>
    </row>
    <row r="61" spans="3:14" x14ac:dyDescent="0.25">
      <c r="C61" s="16"/>
      <c r="D61" s="82" t="s">
        <v>76</v>
      </c>
      <c r="E61" s="148"/>
      <c r="F61" s="41"/>
      <c r="G61" s="41"/>
      <c r="H61" s="42"/>
      <c r="I61" s="147"/>
      <c r="J61" s="41"/>
      <c r="N61" s="122"/>
    </row>
    <row r="62" spans="3:14" x14ac:dyDescent="0.25">
      <c r="C62" s="16"/>
      <c r="D62" s="71" t="s">
        <v>135</v>
      </c>
      <c r="E62" s="71"/>
      <c r="F62" s="41"/>
      <c r="G62" s="41"/>
      <c r="H62" s="42"/>
      <c r="I62" s="147"/>
      <c r="J62" s="41"/>
      <c r="N62" s="122"/>
    </row>
    <row r="63" spans="3:14" x14ac:dyDescent="0.25">
      <c r="C63" s="16"/>
      <c r="D63" s="146"/>
      <c r="E63" s="41"/>
      <c r="F63" s="41"/>
      <c r="G63" s="41"/>
      <c r="H63" s="42"/>
      <c r="I63" s="147"/>
      <c r="J63" s="41"/>
      <c r="N63" s="122"/>
    </row>
    <row r="64" spans="3:14" x14ac:dyDescent="0.25">
      <c r="C64" s="16"/>
      <c r="D64" s="44" t="s">
        <v>31</v>
      </c>
      <c r="H64" s="21"/>
      <c r="I64" s="45"/>
    </row>
    <row r="66" spans="7:8" hidden="1" x14ac:dyDescent="0.25">
      <c r="G66" s="151">
        <v>1576757819.9200001</v>
      </c>
      <c r="H66" s="21">
        <v>15767.578199200001</v>
      </c>
    </row>
    <row r="67" spans="7:8" hidden="1" x14ac:dyDescent="0.25">
      <c r="H67" s="21">
        <v>1293.2040998999983</v>
      </c>
    </row>
  </sheetData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opLeftCell="C1" workbookViewId="0">
      <selection activeCell="C1" sqref="C1"/>
    </sheetView>
  </sheetViews>
  <sheetFormatPr defaultRowHeight="15.75" x14ac:dyDescent="0.2"/>
  <cols>
    <col min="1" max="2" width="12" style="152" hidden="1" customWidth="1"/>
    <col min="3" max="3" width="7.5703125" style="152" customWidth="1"/>
    <col min="4" max="4" width="58.140625" style="152" customWidth="1"/>
    <col min="5" max="5" width="23.5703125" style="152" customWidth="1"/>
    <col min="6" max="6" width="17.28515625" style="152" customWidth="1"/>
    <col min="7" max="7" width="10.7109375" style="152" customWidth="1"/>
    <col min="8" max="8" width="16.85546875" style="152" customWidth="1"/>
    <col min="9" max="9" width="14.7109375" style="152" customWidth="1"/>
    <col min="10" max="10" width="14.5703125" style="152" customWidth="1"/>
    <col min="11" max="11" width="17.42578125" style="152" hidden="1" customWidth="1"/>
    <col min="12" max="12" width="9.140625" style="153" hidden="1" customWidth="1"/>
    <col min="13" max="15" width="15.140625" style="152" hidden="1" customWidth="1"/>
    <col min="16" max="17" width="0" style="152" hidden="1" customWidth="1"/>
    <col min="18" max="18" width="12.140625" style="152" bestFit="1" customWidth="1"/>
    <col min="19" max="19" width="24.42578125" style="152" bestFit="1" customWidth="1"/>
    <col min="20" max="21" width="9.28515625" style="152" bestFit="1" customWidth="1"/>
    <col min="22" max="16384" width="9.140625" style="152"/>
  </cols>
  <sheetData>
    <row r="1" spans="1:13" x14ac:dyDescent="0.2">
      <c r="G1" s="126"/>
    </row>
    <row r="2" spans="1:13" x14ac:dyDescent="0.2">
      <c r="G2" s="126"/>
    </row>
    <row r="3" spans="1:13" x14ac:dyDescent="0.2">
      <c r="G3" s="126"/>
    </row>
    <row r="4" spans="1:13" x14ac:dyDescent="0.2">
      <c r="G4" s="126"/>
    </row>
    <row r="5" spans="1:13" x14ac:dyDescent="0.25">
      <c r="C5" s="1" t="s">
        <v>60</v>
      </c>
      <c r="G5" s="126"/>
    </row>
    <row r="6" spans="1:13" s="154" customFormat="1" ht="15.75" customHeight="1" x14ac:dyDescent="0.2">
      <c r="C6" s="95" t="s">
        <v>136</v>
      </c>
      <c r="D6" s="96"/>
      <c r="E6" s="96"/>
      <c r="F6" s="96"/>
      <c r="G6" s="96"/>
      <c r="H6" s="96"/>
      <c r="I6" s="97"/>
      <c r="J6" s="152"/>
      <c r="L6" s="155"/>
      <c r="M6" s="152"/>
    </row>
    <row r="7" spans="1:13" s="154" customFormat="1" ht="15.75" customHeight="1" x14ac:dyDescent="0.2">
      <c r="C7" s="109" t="s">
        <v>80</v>
      </c>
      <c r="D7" s="110"/>
      <c r="E7" s="110"/>
      <c r="F7" s="110"/>
      <c r="G7" s="110"/>
      <c r="H7" s="110"/>
      <c r="I7" s="111"/>
      <c r="J7" s="152"/>
      <c r="L7" s="155"/>
      <c r="M7" s="152"/>
    </row>
    <row r="8" spans="1:13" x14ac:dyDescent="0.2">
      <c r="C8" s="156" t="s">
        <v>79</v>
      </c>
      <c r="D8" s="157"/>
      <c r="E8" s="157"/>
      <c r="F8" s="157"/>
      <c r="G8" s="157"/>
      <c r="H8" s="157"/>
      <c r="I8" s="158"/>
      <c r="K8" s="52"/>
      <c r="L8" s="141"/>
    </row>
    <row r="9" spans="1:13" x14ac:dyDescent="0.2">
      <c r="C9" s="159"/>
      <c r="D9" s="160"/>
      <c r="E9" s="160"/>
      <c r="F9" s="160"/>
      <c r="G9" s="160"/>
      <c r="H9" s="160"/>
      <c r="I9" s="161"/>
      <c r="K9" s="52"/>
      <c r="L9" s="141"/>
    </row>
    <row r="10" spans="1:13" s="154" customFormat="1" ht="15.75" customHeight="1" x14ac:dyDescent="0.2">
      <c r="C10" s="104" t="s">
        <v>2</v>
      </c>
      <c r="D10" s="131" t="s">
        <v>3</v>
      </c>
      <c r="E10" s="131" t="s">
        <v>4</v>
      </c>
      <c r="F10" s="132" t="s">
        <v>5</v>
      </c>
      <c r="G10" s="131" t="s">
        <v>6</v>
      </c>
      <c r="H10" s="133" t="s">
        <v>7</v>
      </c>
      <c r="I10" s="134" t="s">
        <v>8</v>
      </c>
      <c r="J10" s="135"/>
      <c r="K10" s="162"/>
      <c r="L10" s="155"/>
      <c r="M10" s="135"/>
    </row>
    <row r="11" spans="1:13" x14ac:dyDescent="0.2">
      <c r="C11" s="104"/>
      <c r="D11" s="131"/>
      <c r="E11" s="131"/>
      <c r="F11" s="132"/>
      <c r="G11" s="131"/>
      <c r="H11" s="133" t="s">
        <v>9</v>
      </c>
      <c r="I11" s="134"/>
      <c r="K11" s="163"/>
    </row>
    <row r="12" spans="1:13" x14ac:dyDescent="0.2">
      <c r="C12" s="164"/>
      <c r="D12" s="165"/>
      <c r="E12" s="165"/>
      <c r="F12" s="165"/>
      <c r="G12" s="165"/>
      <c r="H12" s="166"/>
      <c r="I12" s="167"/>
      <c r="K12" s="163"/>
    </row>
    <row r="13" spans="1:13" x14ac:dyDescent="0.25">
      <c r="C13" s="168"/>
      <c r="D13" s="19" t="s">
        <v>96</v>
      </c>
      <c r="H13" s="169"/>
      <c r="I13" s="137"/>
    </row>
    <row r="14" spans="1:13" x14ac:dyDescent="0.25">
      <c r="A14" s="152" t="str">
        <f>+$C$6&amp;D14</f>
        <v>IL&amp;FS  Infrastructure Debt Fund Series 2BIL&amp;FS Wind Energy Ltd</v>
      </c>
      <c r="B14" s="152" t="e">
        <f>+vl</f>
        <v>#NAME?</v>
      </c>
      <c r="C14" s="168">
        <v>1</v>
      </c>
      <c r="D14" s="152" t="s">
        <v>82</v>
      </c>
      <c r="E14" s="136" t="s">
        <v>59</v>
      </c>
      <c r="F14" s="1" t="s">
        <v>103</v>
      </c>
      <c r="G14" s="170">
        <v>206</v>
      </c>
      <c r="H14" s="170">
        <v>2608.0803627</v>
      </c>
      <c r="I14" s="137">
        <v>0.10966484677301577</v>
      </c>
    </row>
    <row r="15" spans="1:13" x14ac:dyDescent="0.25">
      <c r="A15" s="152" t="str">
        <f t="shared" ref="A15:A29" si="0">+$C$6&amp;D15</f>
        <v>IL&amp;FS  Infrastructure Debt Fund Series 2BShrem Tollway Pvt Ltd</v>
      </c>
      <c r="C15" s="168">
        <v>2</v>
      </c>
      <c r="D15" s="152" t="s">
        <v>83</v>
      </c>
      <c r="E15" s="136" t="s">
        <v>86</v>
      </c>
      <c r="F15" s="1" t="s">
        <v>137</v>
      </c>
      <c r="G15" s="170">
        <v>250</v>
      </c>
      <c r="H15" s="170">
        <v>2500</v>
      </c>
      <c r="I15" s="137">
        <v>0.10512027192625104</v>
      </c>
    </row>
    <row r="16" spans="1:13" x14ac:dyDescent="0.25">
      <c r="C16" s="168">
        <v>3</v>
      </c>
      <c r="D16" s="152" t="s">
        <v>81</v>
      </c>
      <c r="E16" s="136" t="s">
        <v>85</v>
      </c>
      <c r="F16" s="1" t="s">
        <v>34</v>
      </c>
      <c r="G16" s="170">
        <v>17</v>
      </c>
      <c r="H16" s="170">
        <v>215.72519649999998</v>
      </c>
      <c r="I16" s="137">
        <v>9.0708365269695744E-3</v>
      </c>
    </row>
    <row r="17" spans="1:18" x14ac:dyDescent="0.25">
      <c r="A17" s="152" t="str">
        <f t="shared" si="0"/>
        <v>IL&amp;FS  Infrastructure Debt Fund Series 2B</v>
      </c>
      <c r="C17" s="168"/>
      <c r="E17" s="1"/>
      <c r="F17" s="1"/>
      <c r="G17" s="170"/>
      <c r="H17" s="169"/>
      <c r="I17" s="137"/>
    </row>
    <row r="18" spans="1:18" x14ac:dyDescent="0.25">
      <c r="A18" s="152" t="str">
        <f t="shared" si="0"/>
        <v>IL&amp;FS  Infrastructure Debt Fund Series 2BDebt Instrument-Privately Placed-Unlisted</v>
      </c>
      <c r="C18" s="168"/>
      <c r="D18" s="19" t="s">
        <v>12</v>
      </c>
      <c r="E18" s="1"/>
      <c r="F18" s="1"/>
      <c r="G18" s="170"/>
      <c r="H18" s="169"/>
      <c r="I18" s="137"/>
    </row>
    <row r="19" spans="1:18" x14ac:dyDescent="0.25">
      <c r="C19" s="168">
        <v>4</v>
      </c>
      <c r="D19" s="152" t="s">
        <v>89</v>
      </c>
      <c r="E19" s="136" t="s">
        <v>53</v>
      </c>
      <c r="F19" s="1" t="s">
        <v>21</v>
      </c>
      <c r="G19" s="170">
        <v>512000</v>
      </c>
      <c r="H19" s="170">
        <v>5120</v>
      </c>
      <c r="I19" s="137">
        <v>0.21528631690496211</v>
      </c>
    </row>
    <row r="20" spans="1:18" x14ac:dyDescent="0.25">
      <c r="A20" s="152" t="str">
        <f t="shared" si="0"/>
        <v>IL&amp;FS  Infrastructure Debt Fund Series 2BTime Technoplast Ltd</v>
      </c>
      <c r="C20" s="168">
        <v>5</v>
      </c>
      <c r="D20" s="152" t="s">
        <v>91</v>
      </c>
      <c r="E20" s="136" t="s">
        <v>92</v>
      </c>
      <c r="F20" s="1" t="s">
        <v>61</v>
      </c>
      <c r="G20" s="170">
        <v>302439</v>
      </c>
      <c r="H20" s="170">
        <v>3024.39</v>
      </c>
      <c r="I20" s="137">
        <v>0.12716987968441373</v>
      </c>
    </row>
    <row r="21" spans="1:18" x14ac:dyDescent="0.25">
      <c r="A21" s="152" t="str">
        <f t="shared" si="0"/>
        <v>IL&amp;FS  Infrastructure Debt Fund Series 2BKaynes Technology India Private Ltd</v>
      </c>
      <c r="C21" s="168">
        <v>6</v>
      </c>
      <c r="D21" s="152" t="s">
        <v>123</v>
      </c>
      <c r="E21" s="136" t="s">
        <v>124</v>
      </c>
      <c r="F21" s="1" t="s">
        <v>125</v>
      </c>
      <c r="G21" s="170">
        <v>1300</v>
      </c>
      <c r="H21" s="170">
        <v>942.5</v>
      </c>
      <c r="I21" s="137">
        <v>3.963034251619664E-2</v>
      </c>
    </row>
    <row r="22" spans="1:18" x14ac:dyDescent="0.25">
      <c r="C22" s="168">
        <v>7</v>
      </c>
      <c r="D22" s="152" t="s">
        <v>108</v>
      </c>
      <c r="E22" s="136" t="s">
        <v>109</v>
      </c>
      <c r="F22" s="1" t="s">
        <v>138</v>
      </c>
      <c r="G22" s="170">
        <v>84</v>
      </c>
      <c r="H22" s="170">
        <v>840</v>
      </c>
      <c r="I22" s="137">
        <v>3.5320411367220347E-2</v>
      </c>
    </row>
    <row r="23" spans="1:18" x14ac:dyDescent="0.25">
      <c r="A23" s="152" t="str">
        <f t="shared" si="0"/>
        <v>IL&amp;FS  Infrastructure Debt Fund Series 2BGHV Hospitality (India) Pvt Ltd *</v>
      </c>
      <c r="C23" s="168">
        <f>C22+1</f>
        <v>8</v>
      </c>
      <c r="D23" s="152" t="s">
        <v>99</v>
      </c>
      <c r="E23" s="136" t="s">
        <v>53</v>
      </c>
      <c r="F23" s="1" t="s">
        <v>22</v>
      </c>
      <c r="G23" s="170">
        <v>146</v>
      </c>
      <c r="H23" s="170">
        <v>730</v>
      </c>
      <c r="I23" s="137">
        <v>3.0695119402465301E-2</v>
      </c>
    </row>
    <row r="24" spans="1:18" x14ac:dyDescent="0.25">
      <c r="A24" s="152" t="str">
        <f t="shared" si="0"/>
        <v>IL&amp;FS  Infrastructure Debt Fund Series 2BBabcock Borsig Ltd *</v>
      </c>
      <c r="C24" s="168">
        <f t="shared" ref="C24:C26" si="1">C23+1</f>
        <v>9</v>
      </c>
      <c r="D24" s="71" t="s">
        <v>100</v>
      </c>
      <c r="E24" s="136" t="s">
        <v>53</v>
      </c>
      <c r="F24" t="s">
        <v>43</v>
      </c>
      <c r="G24" s="170">
        <v>68</v>
      </c>
      <c r="H24" s="170">
        <v>615.70515950000004</v>
      </c>
      <c r="I24" s="137">
        <v>2.5889237517214309E-2</v>
      </c>
      <c r="R24" s="169"/>
    </row>
    <row r="25" spans="1:18" x14ac:dyDescent="0.25">
      <c r="A25" s="152" t="str">
        <f t="shared" si="0"/>
        <v>IL&amp;FS  Infrastructure Debt Fund Series 2BBabcock Borsig Ltd *</v>
      </c>
      <c r="C25" s="168">
        <f t="shared" si="1"/>
        <v>10</v>
      </c>
      <c r="D25" s="71" t="s">
        <v>100</v>
      </c>
      <c r="E25" s="136" t="s">
        <v>53</v>
      </c>
      <c r="F25" s="1" t="s">
        <v>39</v>
      </c>
      <c r="G25" s="170">
        <v>60</v>
      </c>
      <c r="H25" s="170">
        <v>542.54441750000001</v>
      </c>
      <c r="I25" s="137">
        <v>2.2812966679867788E-2</v>
      </c>
      <c r="R25" s="169"/>
    </row>
    <row r="26" spans="1:18" x14ac:dyDescent="0.25">
      <c r="A26" s="152" t="str">
        <f t="shared" si="0"/>
        <v>IL&amp;FS  Infrastructure Debt Fund Series 2BClean Max Enviro Energy Solution Pvt Ltd</v>
      </c>
      <c r="C26" s="168">
        <f t="shared" si="1"/>
        <v>11</v>
      </c>
      <c r="D26" s="152" t="s">
        <v>90</v>
      </c>
      <c r="E26" s="136" t="s">
        <v>93</v>
      </c>
      <c r="F26" s="1" t="s">
        <v>14</v>
      </c>
      <c r="G26" s="170">
        <v>97</v>
      </c>
      <c r="H26" s="170">
        <v>485</v>
      </c>
      <c r="I26" s="137">
        <v>2.0393332753692699E-2</v>
      </c>
      <c r="R26" s="169"/>
    </row>
    <row r="27" spans="1:18" x14ac:dyDescent="0.25">
      <c r="C27" s="168">
        <v>12</v>
      </c>
      <c r="D27" s="152" t="s">
        <v>88</v>
      </c>
      <c r="E27" s="136" t="s">
        <v>54</v>
      </c>
      <c r="F27" s="1" t="s">
        <v>16</v>
      </c>
      <c r="G27" s="170">
        <v>40</v>
      </c>
      <c r="H27" s="170">
        <v>400</v>
      </c>
      <c r="I27" s="137">
        <v>1.6819243508200164E-2</v>
      </c>
      <c r="R27" s="169"/>
    </row>
    <row r="28" spans="1:18" x14ac:dyDescent="0.25">
      <c r="A28" s="152" t="str">
        <f t="shared" si="0"/>
        <v>IL&amp;FS  Infrastructure Debt Fund Series 2BJanaadhar (India) Private Ltd</v>
      </c>
      <c r="C28" s="168">
        <f>C27+1</f>
        <v>13</v>
      </c>
      <c r="D28" s="152" t="s">
        <v>119</v>
      </c>
      <c r="E28" s="136" t="s">
        <v>120</v>
      </c>
      <c r="F28" s="1" t="s">
        <v>121</v>
      </c>
      <c r="G28" s="170">
        <v>36</v>
      </c>
      <c r="H28" s="170">
        <v>359.99999995737704</v>
      </c>
      <c r="I28" s="137">
        <v>1.5137319155587935E-2</v>
      </c>
      <c r="R28" s="169"/>
    </row>
    <row r="29" spans="1:18" x14ac:dyDescent="0.25">
      <c r="A29" s="152" t="str">
        <f t="shared" si="0"/>
        <v>IL&amp;FS  Infrastructure Debt Fund Series 2BKanchanjunga Power Company Pvt Ltd</v>
      </c>
      <c r="C29" s="168">
        <f t="shared" ref="C29:C32" si="2">C28+1</f>
        <v>14</v>
      </c>
      <c r="D29" s="152" t="s">
        <v>105</v>
      </c>
      <c r="E29" s="136" t="s">
        <v>106</v>
      </c>
      <c r="F29" s="1" t="s">
        <v>139</v>
      </c>
      <c r="G29" s="170">
        <v>20</v>
      </c>
      <c r="H29" s="170">
        <v>200</v>
      </c>
      <c r="I29" s="137">
        <v>8.4096217541000818E-3</v>
      </c>
      <c r="R29" s="169"/>
    </row>
    <row r="30" spans="1:18" x14ac:dyDescent="0.25">
      <c r="C30" s="168">
        <f t="shared" si="2"/>
        <v>15</v>
      </c>
      <c r="D30" s="152" t="s">
        <v>98</v>
      </c>
      <c r="E30" s="136" t="s">
        <v>53</v>
      </c>
      <c r="F30" s="1" t="s">
        <v>52</v>
      </c>
      <c r="G30" s="170">
        <v>20</v>
      </c>
      <c r="H30" s="170">
        <v>180</v>
      </c>
      <c r="I30" s="137">
        <v>7.5686595786900743E-3</v>
      </c>
      <c r="R30" s="169"/>
    </row>
    <row r="31" spans="1:18" x14ac:dyDescent="0.25">
      <c r="C31" s="168">
        <f t="shared" si="2"/>
        <v>16</v>
      </c>
      <c r="D31" s="152" t="s">
        <v>88</v>
      </c>
      <c r="E31" s="136" t="s">
        <v>54</v>
      </c>
      <c r="F31" s="1" t="s">
        <v>17</v>
      </c>
      <c r="G31" s="170">
        <v>16</v>
      </c>
      <c r="H31" s="170">
        <v>160</v>
      </c>
      <c r="I31" s="137">
        <v>6.727697403280066E-3</v>
      </c>
      <c r="R31" s="169"/>
    </row>
    <row r="32" spans="1:18" x14ac:dyDescent="0.25">
      <c r="C32" s="168">
        <f t="shared" si="2"/>
        <v>17</v>
      </c>
      <c r="D32" s="152" t="s">
        <v>88</v>
      </c>
      <c r="E32" s="136" t="s">
        <v>54</v>
      </c>
      <c r="F32" s="1" t="s">
        <v>18</v>
      </c>
      <c r="G32" s="170">
        <v>10</v>
      </c>
      <c r="H32" s="170">
        <v>100</v>
      </c>
      <c r="I32" s="137">
        <v>4.2048108770500409E-3</v>
      </c>
      <c r="R32" s="169"/>
    </row>
    <row r="33" spans="2:22" x14ac:dyDescent="0.25">
      <c r="C33" s="168"/>
      <c r="D33" s="24" t="s">
        <v>23</v>
      </c>
      <c r="E33" s="24"/>
      <c r="F33" s="24"/>
      <c r="G33" s="24"/>
      <c r="H33" s="25">
        <f>SUM(H14:H32)</f>
        <v>19023.945136157377</v>
      </c>
      <c r="I33" s="138">
        <f>SUM(I14:I32)</f>
        <v>0.79992091432917767</v>
      </c>
      <c r="J33" s="171"/>
      <c r="R33" s="172"/>
      <c r="S33" s="172"/>
      <c r="T33" s="170"/>
      <c r="U33" s="170"/>
      <c r="V33" s="170"/>
    </row>
    <row r="34" spans="2:22" x14ac:dyDescent="0.2">
      <c r="C34" s="168"/>
      <c r="D34" s="171"/>
      <c r="E34" s="171"/>
      <c r="F34" s="171"/>
      <c r="G34" s="171"/>
      <c r="H34" s="173"/>
      <c r="I34" s="174"/>
      <c r="J34" s="171"/>
    </row>
    <row r="35" spans="2:22" x14ac:dyDescent="0.25">
      <c r="C35" s="168"/>
      <c r="D35" s="19" t="s">
        <v>24</v>
      </c>
      <c r="H35" s="169"/>
      <c r="I35" s="137"/>
      <c r="K35" s="52" t="s">
        <v>111</v>
      </c>
      <c r="L35" s="141" t="s">
        <v>112</v>
      </c>
    </row>
    <row r="36" spans="2:22" x14ac:dyDescent="0.25">
      <c r="B36" s="152" t="str">
        <f>+$C$6&amp;D36</f>
        <v>IL&amp;FS  Infrastructure Debt Fund Series 2BTriparty Repo</v>
      </c>
      <c r="C36" s="168"/>
      <c r="D36" s="4" t="s">
        <v>57</v>
      </c>
      <c r="H36" s="169">
        <v>4187.2089999999998</v>
      </c>
      <c r="I36" s="137">
        <f>+H36/$H$46</f>
        <v>0.17606422293705878</v>
      </c>
      <c r="K36" s="152" t="s">
        <v>47</v>
      </c>
      <c r="L36" s="153">
        <v>0.22270000000000001</v>
      </c>
    </row>
    <row r="37" spans="2:22" s="154" customFormat="1" x14ac:dyDescent="0.2">
      <c r="C37" s="175"/>
      <c r="D37" s="176" t="s">
        <v>23</v>
      </c>
      <c r="E37" s="177"/>
      <c r="F37" s="177"/>
      <c r="G37" s="177"/>
      <c r="H37" s="177">
        <f>SUM(H36)</f>
        <v>4187.2089999999998</v>
      </c>
      <c r="I37" s="178">
        <f>SUM(I36)</f>
        <v>0.17606422293705878</v>
      </c>
      <c r="J37" s="171"/>
      <c r="K37" s="154" t="s">
        <v>48</v>
      </c>
      <c r="L37" s="155">
        <v>1.61E-2</v>
      </c>
      <c r="M37" s="152"/>
    </row>
    <row r="38" spans="2:22" x14ac:dyDescent="0.2">
      <c r="C38" s="168"/>
      <c r="H38" s="169"/>
      <c r="I38" s="137"/>
    </row>
    <row r="39" spans="2:22" x14ac:dyDescent="0.2">
      <c r="B39" s="152" t="str">
        <f>+$C$6&amp;D39</f>
        <v>IL&amp;FS  Infrastructure Debt Fund Series 2BTriparty Repo Margin</v>
      </c>
      <c r="C39" s="168"/>
      <c r="D39" s="152" t="s">
        <v>58</v>
      </c>
      <c r="G39" s="126"/>
      <c r="H39" s="169">
        <v>168.1</v>
      </c>
      <c r="I39" s="137">
        <f>+H39/$H$46</f>
        <v>7.0682872232361894E-3</v>
      </c>
    </row>
    <row r="40" spans="2:22" x14ac:dyDescent="0.2">
      <c r="C40" s="168"/>
      <c r="D40" s="176" t="s">
        <v>23</v>
      </c>
      <c r="E40" s="177"/>
      <c r="F40" s="177"/>
      <c r="G40" s="177"/>
      <c r="H40" s="177">
        <f>SUM(H39)</f>
        <v>168.1</v>
      </c>
      <c r="I40" s="179">
        <f>SUM(I39)</f>
        <v>7.0682872232361894E-3</v>
      </c>
    </row>
    <row r="41" spans="2:22" x14ac:dyDescent="0.2">
      <c r="C41" s="168"/>
      <c r="H41" s="169"/>
      <c r="I41" s="137"/>
    </row>
    <row r="42" spans="2:22" x14ac:dyDescent="0.25">
      <c r="C42" s="168"/>
      <c r="D42" s="19" t="s">
        <v>27</v>
      </c>
      <c r="H42" s="169"/>
      <c r="I42" s="137"/>
    </row>
    <row r="43" spans="2:22" x14ac:dyDescent="0.2">
      <c r="B43" s="152" t="str">
        <f>+$C$6&amp;D43</f>
        <v>IL&amp;FS  Infrastructure Debt Fund Series 2BNet Receivable/Payable</v>
      </c>
      <c r="C43" s="168">
        <v>1</v>
      </c>
      <c r="D43" s="152" t="s">
        <v>49</v>
      </c>
      <c r="H43" s="169">
        <f>H45-H44</f>
        <v>-11.077823557378053</v>
      </c>
      <c r="I43" s="137">
        <f>+H43/$H$46</f>
        <v>-4.6580153903557503E-4</v>
      </c>
    </row>
    <row r="44" spans="2:22" x14ac:dyDescent="0.2">
      <c r="C44" s="168">
        <v>2</v>
      </c>
      <c r="D44" s="152" t="s">
        <v>29</v>
      </c>
      <c r="H44" s="169">
        <v>414.10568740000002</v>
      </c>
      <c r="I44" s="137">
        <f>+H44/$H$46</f>
        <v>1.7412361328488158E-2</v>
      </c>
    </row>
    <row r="45" spans="2:22" s="154" customFormat="1" x14ac:dyDescent="0.2">
      <c r="C45" s="175"/>
      <c r="D45" s="176" t="s">
        <v>23</v>
      </c>
      <c r="E45" s="176"/>
      <c r="F45" s="176"/>
      <c r="G45" s="176"/>
      <c r="H45" s="180">
        <f>571.127863842622-H40</f>
        <v>403.02786384262197</v>
      </c>
      <c r="I45" s="178">
        <f>SUM(I43:I44)</f>
        <v>1.6946559789452583E-2</v>
      </c>
      <c r="J45" s="171"/>
      <c r="L45" s="155"/>
      <c r="M45" s="152"/>
    </row>
    <row r="46" spans="2:22" s="154" customFormat="1" x14ac:dyDescent="0.2">
      <c r="C46" s="175"/>
      <c r="D46" s="181" t="s">
        <v>30</v>
      </c>
      <c r="E46" s="181"/>
      <c r="F46" s="181"/>
      <c r="G46" s="181"/>
      <c r="H46" s="182">
        <v>23782.281999999999</v>
      </c>
      <c r="I46" s="183">
        <f>+I33+I37+I40+I45</f>
        <v>0.99999998427892522</v>
      </c>
      <c r="J46" s="184"/>
      <c r="L46" s="155"/>
      <c r="M46" s="152"/>
      <c r="S46" s="172"/>
    </row>
    <row r="47" spans="2:22" x14ac:dyDescent="0.2">
      <c r="C47" s="168"/>
      <c r="D47" s="184"/>
      <c r="E47" s="184"/>
      <c r="F47" s="184"/>
      <c r="G47" s="184"/>
      <c r="H47" s="185"/>
      <c r="I47" s="186"/>
      <c r="J47" s="184"/>
      <c r="S47" s="187"/>
    </row>
    <row r="48" spans="2:22" x14ac:dyDescent="0.25">
      <c r="C48" s="168"/>
      <c r="D48" s="146" t="s">
        <v>140</v>
      </c>
      <c r="E48" s="184"/>
      <c r="F48" s="184"/>
      <c r="G48" s="184"/>
      <c r="H48" s="185"/>
      <c r="I48" s="147">
        <v>675000000</v>
      </c>
      <c r="J48" s="184"/>
      <c r="S48" s="187"/>
    </row>
    <row r="49" spans="3:19" x14ac:dyDescent="0.25">
      <c r="C49" s="168"/>
      <c r="D49" s="146"/>
      <c r="E49" s="184"/>
      <c r="F49" s="184"/>
      <c r="G49" s="184"/>
      <c r="H49" s="185"/>
      <c r="I49" s="147"/>
      <c r="J49" s="184"/>
      <c r="S49" s="187"/>
    </row>
    <row r="50" spans="3:19" x14ac:dyDescent="0.25">
      <c r="C50" s="168"/>
      <c r="D50" s="146"/>
      <c r="E50" s="184"/>
      <c r="F50" s="184"/>
      <c r="G50" s="184"/>
      <c r="H50" s="185"/>
      <c r="I50" s="147"/>
      <c r="J50" s="184"/>
      <c r="S50" s="187"/>
    </row>
    <row r="51" spans="3:19" x14ac:dyDescent="0.25">
      <c r="C51" s="168"/>
      <c r="D51" s="72" t="s">
        <v>62</v>
      </c>
      <c r="E51" s="71"/>
      <c r="F51" s="188"/>
      <c r="G51" s="184"/>
      <c r="H51" s="185"/>
      <c r="I51" s="147"/>
      <c r="J51" s="184"/>
      <c r="S51" s="187"/>
    </row>
    <row r="52" spans="3:19" ht="31.5" x14ac:dyDescent="0.25">
      <c r="C52" s="168"/>
      <c r="D52" s="90" t="s">
        <v>97</v>
      </c>
      <c r="E52" s="148" t="s">
        <v>141</v>
      </c>
      <c r="F52" s="189"/>
      <c r="G52" s="184"/>
      <c r="H52" s="185"/>
      <c r="I52" s="147"/>
      <c r="J52" s="184"/>
      <c r="S52" s="187"/>
    </row>
    <row r="53" spans="3:19" x14ac:dyDescent="0.25">
      <c r="C53" s="168"/>
      <c r="D53" s="72" t="s">
        <v>128</v>
      </c>
      <c r="E53" s="71"/>
      <c r="F53" s="184"/>
      <c r="G53" s="184"/>
      <c r="H53" s="185"/>
      <c r="I53" s="147"/>
      <c r="J53" s="184"/>
      <c r="S53" s="187"/>
    </row>
    <row r="54" spans="3:19" x14ac:dyDescent="0.25">
      <c r="C54" s="168"/>
      <c r="D54" s="75" t="s">
        <v>65</v>
      </c>
      <c r="E54" s="149">
        <v>1058329.3933000001</v>
      </c>
      <c r="F54" s="184"/>
      <c r="G54" s="184"/>
      <c r="H54" s="185"/>
      <c r="I54" s="147"/>
      <c r="J54" s="184"/>
      <c r="S54" s="187"/>
    </row>
    <row r="55" spans="3:19" x14ac:dyDescent="0.25">
      <c r="C55" s="168"/>
      <c r="D55" s="72" t="s">
        <v>129</v>
      </c>
      <c r="E55" s="71"/>
      <c r="F55" s="184"/>
      <c r="G55" s="184"/>
      <c r="H55" s="185"/>
      <c r="I55" s="147"/>
      <c r="J55" s="184"/>
      <c r="S55" s="187"/>
    </row>
    <row r="56" spans="3:19" x14ac:dyDescent="0.25">
      <c r="C56" s="168"/>
      <c r="D56" s="75" t="s">
        <v>65</v>
      </c>
      <c r="E56" s="149">
        <v>1056990.3319000001</v>
      </c>
      <c r="F56" s="184"/>
      <c r="G56" s="184"/>
      <c r="H56" s="185"/>
      <c r="I56" s="147"/>
      <c r="J56" s="184"/>
      <c r="S56" s="187"/>
    </row>
    <row r="57" spans="3:19" x14ac:dyDescent="0.25">
      <c r="C57" s="168"/>
      <c r="D57" s="76" t="s">
        <v>130</v>
      </c>
      <c r="E57" s="148" t="s">
        <v>63</v>
      </c>
      <c r="F57" s="184"/>
      <c r="G57" s="184"/>
      <c r="H57" s="185"/>
      <c r="I57" s="147"/>
      <c r="J57" s="184"/>
      <c r="S57" s="187"/>
    </row>
    <row r="58" spans="3:19" x14ac:dyDescent="0.25">
      <c r="C58" s="168"/>
      <c r="D58" s="76" t="s">
        <v>77</v>
      </c>
      <c r="E58" s="148" t="s">
        <v>63</v>
      </c>
      <c r="F58" s="184"/>
      <c r="G58" s="184"/>
      <c r="H58" s="185"/>
      <c r="I58" s="147"/>
      <c r="J58" s="184"/>
      <c r="S58" s="187"/>
    </row>
    <row r="59" spans="3:19" ht="31.5" x14ac:dyDescent="0.25">
      <c r="C59" s="168"/>
      <c r="D59" s="77" t="s">
        <v>132</v>
      </c>
      <c r="E59" s="148" t="s">
        <v>63</v>
      </c>
      <c r="F59" s="184"/>
      <c r="G59" s="184"/>
      <c r="H59" s="185"/>
      <c r="I59" s="147"/>
      <c r="J59" s="184"/>
      <c r="S59" s="187"/>
    </row>
    <row r="60" spans="3:19" x14ac:dyDescent="0.25">
      <c r="C60" s="168"/>
      <c r="D60" s="76" t="s">
        <v>70</v>
      </c>
      <c r="E60" s="148" t="s">
        <v>63</v>
      </c>
      <c r="F60" s="184"/>
      <c r="G60" s="184"/>
      <c r="H60" s="185"/>
      <c r="I60" s="147"/>
      <c r="J60" s="184"/>
      <c r="S60" s="187"/>
    </row>
    <row r="61" spans="3:19" ht="31.5" x14ac:dyDescent="0.25">
      <c r="C61" s="168"/>
      <c r="D61" s="150" t="s">
        <v>133</v>
      </c>
      <c r="E61" s="148" t="s">
        <v>134</v>
      </c>
      <c r="F61" s="184"/>
      <c r="G61" s="184"/>
      <c r="H61" s="185"/>
      <c r="I61" s="147"/>
      <c r="J61" s="184"/>
      <c r="S61" s="187"/>
    </row>
    <row r="62" spans="3:19" x14ac:dyDescent="0.25">
      <c r="C62" s="168"/>
      <c r="D62" s="72" t="s">
        <v>72</v>
      </c>
      <c r="E62" s="148" t="s">
        <v>134</v>
      </c>
      <c r="F62" s="184"/>
      <c r="G62" s="184"/>
      <c r="H62" s="185"/>
      <c r="I62" s="147"/>
      <c r="J62" s="184"/>
      <c r="S62" s="187"/>
    </row>
    <row r="63" spans="3:19" x14ac:dyDescent="0.25">
      <c r="C63" s="168"/>
      <c r="D63" s="82" t="s">
        <v>76</v>
      </c>
      <c r="E63" s="71"/>
      <c r="F63" s="184"/>
      <c r="G63" s="184"/>
      <c r="H63" s="185"/>
      <c r="I63" s="147"/>
      <c r="J63" s="184"/>
      <c r="S63" s="187"/>
    </row>
    <row r="64" spans="3:19" x14ac:dyDescent="0.25">
      <c r="C64" s="168"/>
      <c r="D64" s="71" t="s">
        <v>135</v>
      </c>
      <c r="E64" s="71"/>
      <c r="F64" s="184"/>
      <c r="G64" s="184"/>
      <c r="H64" s="185"/>
      <c r="I64" s="147"/>
      <c r="J64" s="184"/>
      <c r="S64" s="187"/>
    </row>
    <row r="65" spans="3:19" x14ac:dyDescent="0.25">
      <c r="C65" s="168"/>
      <c r="D65" s="146"/>
      <c r="E65" s="184"/>
      <c r="F65" s="184"/>
      <c r="G65" s="184"/>
      <c r="H65" s="185"/>
      <c r="I65" s="147"/>
      <c r="J65" s="184"/>
      <c r="S65" s="187"/>
    </row>
    <row r="66" spans="3:19" x14ac:dyDescent="0.25">
      <c r="C66" s="168"/>
      <c r="D66" s="44" t="s">
        <v>31</v>
      </c>
      <c r="H66" s="172"/>
      <c r="I66" s="190"/>
    </row>
    <row r="68" spans="3:19" hidden="1" x14ac:dyDescent="0.2">
      <c r="G68" s="152">
        <v>2156312166.1700001</v>
      </c>
      <c r="H68" s="172">
        <v>21563.121661699999</v>
      </c>
    </row>
    <row r="69" spans="3:19" hidden="1" x14ac:dyDescent="0.2">
      <c r="H69" s="172">
        <v>2249.2896881999986</v>
      </c>
    </row>
  </sheetData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C1" workbookViewId="0">
      <selection activeCell="C1" sqref="C1"/>
    </sheetView>
  </sheetViews>
  <sheetFormatPr defaultRowHeight="15.75" x14ac:dyDescent="0.2"/>
  <cols>
    <col min="1" max="2" width="8.140625" style="154" hidden="1" customWidth="1"/>
    <col min="3" max="3" width="7.5703125" style="154" customWidth="1"/>
    <col min="4" max="4" width="58.7109375" style="154" customWidth="1"/>
    <col min="5" max="5" width="17.7109375" style="154" customWidth="1"/>
    <col min="6" max="6" width="18.42578125" style="154" customWidth="1"/>
    <col min="7" max="7" width="10.85546875" style="154" customWidth="1"/>
    <col min="8" max="8" width="16.85546875" style="154" customWidth="1"/>
    <col min="9" max="9" width="14.7109375" style="154" customWidth="1"/>
    <col min="10" max="10" width="14.5703125" style="152" customWidth="1"/>
    <col min="11" max="11" width="21" style="154" hidden="1" customWidth="1"/>
    <col min="12" max="12" width="9.140625" style="155" hidden="1" customWidth="1"/>
    <col min="13" max="13" width="15.140625" style="152" customWidth="1"/>
    <col min="14" max="14" width="25.5703125" style="154" bestFit="1" customWidth="1"/>
    <col min="15" max="15" width="9.140625" style="154"/>
    <col min="16" max="17" width="9.28515625" style="154" bestFit="1" customWidth="1"/>
    <col min="18" max="16384" width="9.140625" style="154"/>
  </cols>
  <sheetData>
    <row r="1" spans="1:13" x14ac:dyDescent="0.2">
      <c r="G1" s="191"/>
    </row>
    <row r="2" spans="1:13" x14ac:dyDescent="0.2">
      <c r="G2" s="191"/>
    </row>
    <row r="3" spans="1:13" x14ac:dyDescent="0.2">
      <c r="G3" s="191"/>
    </row>
    <row r="4" spans="1:13" x14ac:dyDescent="0.2">
      <c r="G4" s="191"/>
    </row>
    <row r="5" spans="1:13" x14ac:dyDescent="0.25">
      <c r="C5" s="1" t="s">
        <v>60</v>
      </c>
      <c r="G5" s="191"/>
    </row>
    <row r="6" spans="1:13" ht="15.75" customHeight="1" x14ac:dyDescent="0.2">
      <c r="C6" s="95" t="s">
        <v>142</v>
      </c>
      <c r="D6" s="96"/>
      <c r="E6" s="96"/>
      <c r="F6" s="96"/>
      <c r="G6" s="96"/>
      <c r="H6" s="96"/>
      <c r="I6" s="97"/>
    </row>
    <row r="7" spans="1:13" ht="15.75" customHeight="1" x14ac:dyDescent="0.2">
      <c r="C7" s="98" t="s">
        <v>143</v>
      </c>
      <c r="D7" s="99"/>
      <c r="E7" s="99"/>
      <c r="F7" s="99"/>
      <c r="G7" s="99"/>
      <c r="H7" s="99"/>
      <c r="I7" s="100"/>
    </row>
    <row r="8" spans="1:13" x14ac:dyDescent="0.2">
      <c r="C8" s="156" t="s">
        <v>79</v>
      </c>
      <c r="D8" s="157"/>
      <c r="E8" s="157"/>
      <c r="F8" s="157"/>
      <c r="G8" s="157"/>
      <c r="H8" s="157"/>
      <c r="I8" s="158"/>
      <c r="K8" s="113"/>
      <c r="L8" s="192"/>
    </row>
    <row r="9" spans="1:13" x14ac:dyDescent="0.2">
      <c r="C9" s="159"/>
      <c r="D9" s="160"/>
      <c r="E9" s="160"/>
      <c r="F9" s="160"/>
      <c r="G9" s="160"/>
      <c r="H9" s="160"/>
      <c r="I9" s="161"/>
      <c r="K9" s="113"/>
      <c r="L9" s="192"/>
    </row>
    <row r="10" spans="1:13" ht="15.75" customHeight="1" x14ac:dyDescent="0.2">
      <c r="C10" s="104" t="s">
        <v>2</v>
      </c>
      <c r="D10" s="131" t="s">
        <v>3</v>
      </c>
      <c r="E10" s="131" t="s">
        <v>4</v>
      </c>
      <c r="F10" s="132" t="s">
        <v>5</v>
      </c>
      <c r="G10" s="131" t="s">
        <v>6</v>
      </c>
      <c r="H10" s="133" t="s">
        <v>7</v>
      </c>
      <c r="I10" s="134" t="s">
        <v>8</v>
      </c>
      <c r="J10" s="135"/>
      <c r="K10" s="162"/>
      <c r="M10" s="135"/>
    </row>
    <row r="11" spans="1:13" x14ac:dyDescent="0.2">
      <c r="C11" s="104"/>
      <c r="D11" s="131"/>
      <c r="E11" s="131"/>
      <c r="F11" s="132"/>
      <c r="G11" s="131"/>
      <c r="H11" s="133" t="s">
        <v>9</v>
      </c>
      <c r="I11" s="134"/>
      <c r="K11" s="162"/>
    </row>
    <row r="12" spans="1:13" s="152" customFormat="1" x14ac:dyDescent="0.2">
      <c r="C12" s="164"/>
      <c r="D12" s="165"/>
      <c r="E12" s="165"/>
      <c r="F12" s="165"/>
      <c r="G12" s="165"/>
      <c r="H12" s="166"/>
      <c r="I12" s="167"/>
      <c r="K12" s="163"/>
      <c r="L12" s="153"/>
    </row>
    <row r="13" spans="1:13" s="152" customFormat="1" x14ac:dyDescent="0.25">
      <c r="C13" s="175"/>
      <c r="D13" s="19" t="s">
        <v>10</v>
      </c>
      <c r="E13" s="154"/>
      <c r="F13" s="154"/>
      <c r="G13" s="154"/>
      <c r="H13" s="193"/>
      <c r="I13" s="194"/>
      <c r="K13" s="154"/>
      <c r="L13" s="155"/>
    </row>
    <row r="14" spans="1:13" s="152" customFormat="1" x14ac:dyDescent="0.25">
      <c r="A14" s="152" t="str">
        <f>+$C$6&amp;D14</f>
        <v>IL&amp;FS  Infrastructure Debt Fund Series 2CIL&amp;FS Solar Power Ltd</v>
      </c>
      <c r="C14" s="168">
        <v>1</v>
      </c>
      <c r="D14" s="152" t="s">
        <v>81</v>
      </c>
      <c r="E14" s="1" t="s">
        <v>85</v>
      </c>
      <c r="F14" s="152" t="s">
        <v>34</v>
      </c>
      <c r="G14" s="170">
        <v>472</v>
      </c>
      <c r="H14" s="169">
        <v>5972.1869874000004</v>
      </c>
      <c r="I14" s="137">
        <v>0.30376122916496578</v>
      </c>
      <c r="L14" s="153"/>
    </row>
    <row r="15" spans="1:13" s="152" customFormat="1" x14ac:dyDescent="0.25">
      <c r="A15" s="152" t="str">
        <f t="shared" ref="A15:A21" si="0">+$C$6&amp;D15</f>
        <v>IL&amp;FS  Infrastructure Debt Fund Series 2CIL&amp;FS Wind Energy Ltd</v>
      </c>
      <c r="C15" s="168">
        <v>2</v>
      </c>
      <c r="D15" s="152" t="s">
        <v>82</v>
      </c>
      <c r="E15" s="1" t="s">
        <v>59</v>
      </c>
      <c r="F15" s="152" t="s">
        <v>103</v>
      </c>
      <c r="G15" s="170">
        <v>5</v>
      </c>
      <c r="H15" s="169">
        <v>63.302921399999995</v>
      </c>
      <c r="I15" s="137">
        <v>3.2197540456730704E-3</v>
      </c>
      <c r="L15" s="153"/>
      <c r="M15" s="169"/>
    </row>
    <row r="16" spans="1:13" s="152" customFormat="1" x14ac:dyDescent="0.2">
      <c r="A16" s="152" t="str">
        <f t="shared" si="0"/>
        <v>IL&amp;FS  Infrastructure Debt Fund Series 2C</v>
      </c>
      <c r="C16" s="168"/>
      <c r="G16" s="170"/>
      <c r="H16" s="169"/>
      <c r="I16" s="137"/>
      <c r="L16" s="153"/>
    </row>
    <row r="17" spans="1:18" s="152" customFormat="1" x14ac:dyDescent="0.25">
      <c r="A17" s="152" t="str">
        <f t="shared" si="0"/>
        <v>IL&amp;FS  Infrastructure Debt Fund Series 2CDebt Instrument-Privately Placed-Unlisted</v>
      </c>
      <c r="C17" s="168"/>
      <c r="D17" s="19" t="s">
        <v>12</v>
      </c>
      <c r="G17" s="170"/>
      <c r="H17" s="169"/>
      <c r="I17" s="137"/>
      <c r="L17" s="153"/>
    </row>
    <row r="18" spans="1:18" s="152" customFormat="1" x14ac:dyDescent="0.25">
      <c r="C18" s="168">
        <v>3</v>
      </c>
      <c r="D18" s="152" t="s">
        <v>89</v>
      </c>
      <c r="E18" s="1" t="s">
        <v>53</v>
      </c>
      <c r="F18" s="152" t="s">
        <v>21</v>
      </c>
      <c r="G18" s="170">
        <v>395000</v>
      </c>
      <c r="H18" s="169">
        <v>3950</v>
      </c>
      <c r="I18" s="137">
        <v>0.20090744943737507</v>
      </c>
      <c r="L18" s="153"/>
    </row>
    <row r="19" spans="1:18" s="152" customFormat="1" x14ac:dyDescent="0.25">
      <c r="A19" s="152" t="str">
        <f t="shared" si="0"/>
        <v>IL&amp;FS  Infrastructure Debt Fund Series 2CAMRI Hospitals Ltd</v>
      </c>
      <c r="C19" s="168">
        <v>4</v>
      </c>
      <c r="D19" s="152" t="s">
        <v>108</v>
      </c>
      <c r="E19" s="1" t="s">
        <v>109</v>
      </c>
      <c r="F19" s="152" t="s">
        <v>144</v>
      </c>
      <c r="G19" s="170">
        <v>365</v>
      </c>
      <c r="H19" s="169">
        <v>3650</v>
      </c>
      <c r="I19" s="137">
        <v>0.18564865580921999</v>
      </c>
      <c r="L19" s="153"/>
    </row>
    <row r="20" spans="1:18" s="152" customFormat="1" x14ac:dyDescent="0.25">
      <c r="A20" s="152" t="str">
        <f t="shared" si="0"/>
        <v>IL&amp;FS  Infrastructure Debt Fund Series 2CKanchanjunga Power Company Pvt Ltd</v>
      </c>
      <c r="C20" s="168">
        <v>5</v>
      </c>
      <c r="D20" s="152" t="s">
        <v>105</v>
      </c>
      <c r="E20" s="1" t="s">
        <v>106</v>
      </c>
      <c r="F20" s="1" t="s">
        <v>145</v>
      </c>
      <c r="G20" s="170">
        <v>280</v>
      </c>
      <c r="H20" s="169">
        <v>2800</v>
      </c>
      <c r="I20" s="137">
        <v>0.14241540719611398</v>
      </c>
      <c r="L20" s="153"/>
    </row>
    <row r="21" spans="1:18" s="152" customFormat="1" x14ac:dyDescent="0.25">
      <c r="A21" s="152" t="str">
        <f t="shared" si="0"/>
        <v>IL&amp;FS  Infrastructure Debt Fund Series 2CBhilangana Hydro Power Ltd</v>
      </c>
      <c r="C21" s="168">
        <v>6</v>
      </c>
      <c r="D21" s="152" t="s">
        <v>88</v>
      </c>
      <c r="E21" s="1" t="s">
        <v>54</v>
      </c>
      <c r="F21" s="152" t="s">
        <v>18</v>
      </c>
      <c r="G21" s="170">
        <v>88</v>
      </c>
      <c r="H21" s="169">
        <v>880</v>
      </c>
      <c r="I21" s="137">
        <v>4.4759127975921534E-2</v>
      </c>
      <c r="L21" s="153"/>
    </row>
    <row r="22" spans="1:18" s="152" customFormat="1" x14ac:dyDescent="0.25">
      <c r="A22" s="152" t="str">
        <f>+$C$6&amp;D22</f>
        <v>IL&amp;FS  Infrastructure Debt Fund Series 2CBabcock Borsig Ltd *</v>
      </c>
      <c r="C22" s="168">
        <v>7</v>
      </c>
      <c r="D22" s="152" t="s">
        <v>100</v>
      </c>
      <c r="E22" s="1" t="s">
        <v>53</v>
      </c>
      <c r="F22" s="152" t="s">
        <v>39</v>
      </c>
      <c r="G22" s="170">
        <v>80</v>
      </c>
      <c r="H22" s="169">
        <v>723.31091420000007</v>
      </c>
      <c r="I22" s="137">
        <v>3.6789506562566597E-2</v>
      </c>
      <c r="L22" s="153"/>
    </row>
    <row r="23" spans="1:18" s="152" customFormat="1" x14ac:dyDescent="0.25">
      <c r="A23" s="152" t="str">
        <f>+$C$6&amp;D23</f>
        <v>IL&amp;FS  Infrastructure Debt Fund Series 2CWilliamson Magor &amp; Co. Ltd *</v>
      </c>
      <c r="C23" s="168">
        <v>8</v>
      </c>
      <c r="D23" s="152" t="s">
        <v>98</v>
      </c>
      <c r="E23" s="1" t="s">
        <v>53</v>
      </c>
      <c r="F23" s="152" t="s">
        <v>52</v>
      </c>
      <c r="G23" s="170">
        <v>10</v>
      </c>
      <c r="H23" s="169">
        <v>90</v>
      </c>
      <c r="I23" s="137">
        <v>4.5776380884465203E-3</v>
      </c>
      <c r="L23" s="153"/>
    </row>
    <row r="24" spans="1:18" s="152" customFormat="1" x14ac:dyDescent="0.25">
      <c r="C24" s="168">
        <v>9</v>
      </c>
      <c r="D24" s="152" t="s">
        <v>88</v>
      </c>
      <c r="E24" s="1" t="s">
        <v>54</v>
      </c>
      <c r="F24" s="152" t="s">
        <v>17</v>
      </c>
      <c r="G24" s="170">
        <v>8</v>
      </c>
      <c r="H24" s="169">
        <v>80</v>
      </c>
      <c r="I24" s="137">
        <v>4.069011634174685E-3</v>
      </c>
      <c r="L24" s="153"/>
    </row>
    <row r="25" spans="1:18" s="152" customFormat="1" x14ac:dyDescent="0.25">
      <c r="A25" s="152" t="str">
        <f>+$C$6&amp;D25</f>
        <v>IL&amp;FS  Infrastructure Debt Fund Series 2CClean Max Enviro Energy Solution Pvt Ltd</v>
      </c>
      <c r="C25" s="168">
        <v>10</v>
      </c>
      <c r="D25" s="71" t="s">
        <v>90</v>
      </c>
      <c r="E25" s="1" t="s">
        <v>93</v>
      </c>
      <c r="F25" t="s">
        <v>14</v>
      </c>
      <c r="G25" s="170">
        <v>10</v>
      </c>
      <c r="H25" s="169">
        <v>50</v>
      </c>
      <c r="I25" s="137">
        <v>2.5431322713591782E-3</v>
      </c>
      <c r="L25" s="153"/>
    </row>
    <row r="26" spans="1:18" s="152" customFormat="1" x14ac:dyDescent="0.25">
      <c r="C26" s="168">
        <v>11</v>
      </c>
      <c r="D26" s="152" t="s">
        <v>91</v>
      </c>
      <c r="E26" s="1" t="s">
        <v>92</v>
      </c>
      <c r="F26" s="152" t="s">
        <v>61</v>
      </c>
      <c r="G26" s="170">
        <v>2126</v>
      </c>
      <c r="H26" s="169">
        <v>21.26</v>
      </c>
      <c r="I26" s="137">
        <v>1.0813398417819226E-3</v>
      </c>
      <c r="L26" s="153"/>
    </row>
    <row r="27" spans="1:18" s="152" customFormat="1" x14ac:dyDescent="0.2">
      <c r="C27" s="175"/>
      <c r="D27" s="176" t="s">
        <v>23</v>
      </c>
      <c r="E27" s="176"/>
      <c r="F27" s="176"/>
      <c r="G27" s="176"/>
      <c r="H27" s="180">
        <f>SUM(H14:H26)</f>
        <v>18280.060823</v>
      </c>
      <c r="I27" s="195">
        <f>SUM(I14:I26)</f>
        <v>0.92977225202759839</v>
      </c>
      <c r="J27" s="171"/>
      <c r="K27" s="154"/>
      <c r="L27" s="155"/>
      <c r="M27" s="172"/>
      <c r="N27" s="172"/>
      <c r="P27" s="170"/>
      <c r="Q27" s="170"/>
      <c r="R27" s="170"/>
    </row>
    <row r="28" spans="1:18" s="152" customFormat="1" x14ac:dyDescent="0.2">
      <c r="C28" s="168"/>
      <c r="D28" s="171"/>
      <c r="E28" s="171"/>
      <c r="F28" s="171"/>
      <c r="G28" s="171"/>
      <c r="H28" s="173"/>
      <c r="I28" s="174"/>
      <c r="J28" s="171"/>
      <c r="L28" s="153"/>
    </row>
    <row r="29" spans="1:18" x14ac:dyDescent="0.25">
      <c r="C29" s="175"/>
      <c r="D29" s="19" t="s">
        <v>24</v>
      </c>
      <c r="H29" s="193"/>
      <c r="I29" s="194"/>
      <c r="K29" s="113" t="s">
        <v>111</v>
      </c>
      <c r="L29" s="192" t="s">
        <v>112</v>
      </c>
    </row>
    <row r="30" spans="1:18" x14ac:dyDescent="0.25">
      <c r="B30" s="154" t="str">
        <f>+$C$6&amp;D30</f>
        <v>IL&amp;FS  Infrastructure Debt Fund Series 2CTriparty Repo</v>
      </c>
      <c r="C30" s="175"/>
      <c r="D30" s="4" t="s">
        <v>57</v>
      </c>
      <c r="H30" s="193">
        <v>1282.0989999999999</v>
      </c>
      <c r="I30" s="137">
        <f>+H30/$H$40</f>
        <v>6.5210946839546619E-2</v>
      </c>
      <c r="K30" s="154" t="s">
        <v>47</v>
      </c>
      <c r="L30" s="155">
        <v>0.40260000000000001</v>
      </c>
    </row>
    <row r="31" spans="1:18" x14ac:dyDescent="0.2">
      <c r="C31" s="175"/>
      <c r="D31" s="176" t="s">
        <v>23</v>
      </c>
      <c r="E31" s="176"/>
      <c r="F31" s="176"/>
      <c r="G31" s="176"/>
      <c r="H31" s="180">
        <f>SUM(H30)</f>
        <v>1282.0989999999999</v>
      </c>
      <c r="I31" s="178">
        <f>SUM(I30)</f>
        <v>6.5210946839546619E-2</v>
      </c>
      <c r="J31" s="171"/>
    </row>
    <row r="32" spans="1:18" s="152" customFormat="1" x14ac:dyDescent="0.2">
      <c r="C32" s="175"/>
      <c r="D32" s="154"/>
      <c r="E32" s="154"/>
      <c r="F32" s="154"/>
      <c r="G32" s="154"/>
      <c r="H32" s="193"/>
      <c r="I32" s="194"/>
      <c r="K32" s="154"/>
      <c r="L32" s="155"/>
    </row>
    <row r="33" spans="2:14" s="152" customFormat="1" x14ac:dyDescent="0.2">
      <c r="B33" s="154" t="str">
        <f>+$C$6&amp;D33</f>
        <v>IL&amp;FS  Infrastructure Debt Fund Series 2CTriparty Repo Margin</v>
      </c>
      <c r="C33" s="168"/>
      <c r="D33" s="188" t="s">
        <v>58</v>
      </c>
      <c r="G33" s="126"/>
      <c r="H33" s="193">
        <v>29.9</v>
      </c>
      <c r="I33" s="137">
        <f>+H33/$H$40</f>
        <v>1.5207930982727884E-3</v>
      </c>
      <c r="L33" s="153"/>
    </row>
    <row r="34" spans="2:14" s="152" customFormat="1" x14ac:dyDescent="0.2">
      <c r="C34" s="175"/>
      <c r="D34" s="176" t="s">
        <v>23</v>
      </c>
      <c r="E34" s="176"/>
      <c r="F34" s="176"/>
      <c r="G34" s="196"/>
      <c r="H34" s="180">
        <f>SUM(H33)</f>
        <v>29.9</v>
      </c>
      <c r="I34" s="195">
        <f>SUM(I33)</f>
        <v>1.5207930982727884E-3</v>
      </c>
      <c r="K34" s="154"/>
      <c r="L34" s="155"/>
    </row>
    <row r="35" spans="2:14" s="152" customFormat="1" x14ac:dyDescent="0.2">
      <c r="C35" s="175"/>
      <c r="D35" s="154"/>
      <c r="E35" s="154"/>
      <c r="F35" s="154"/>
      <c r="G35" s="154"/>
      <c r="H35" s="193"/>
      <c r="I35" s="194"/>
      <c r="K35" s="154"/>
      <c r="L35" s="155"/>
    </row>
    <row r="36" spans="2:14" s="152" customFormat="1" x14ac:dyDescent="0.25">
      <c r="C36" s="175"/>
      <c r="D36" s="19" t="s">
        <v>27</v>
      </c>
      <c r="E36" s="154"/>
      <c r="F36" s="154"/>
      <c r="G36" s="154"/>
      <c r="H36" s="193"/>
      <c r="I36" s="194"/>
      <c r="K36" s="154"/>
      <c r="L36" s="155"/>
    </row>
    <row r="37" spans="2:14" s="152" customFormat="1" x14ac:dyDescent="0.2">
      <c r="B37" s="154" t="str">
        <f>+$C$6&amp;D37</f>
        <v>IL&amp;FS  Infrastructure Debt Fund Series 2CNet Receivable/Payable</v>
      </c>
      <c r="C37" s="168">
        <v>1</v>
      </c>
      <c r="D37" s="154" t="s">
        <v>49</v>
      </c>
      <c r="H37" s="193">
        <f>H39-H38</f>
        <v>-26.365917200000609</v>
      </c>
      <c r="I37" s="137">
        <f>+H37/$H$40</f>
        <v>-1.3410402979061114E-3</v>
      </c>
      <c r="L37" s="153"/>
    </row>
    <row r="38" spans="2:14" x14ac:dyDescent="0.25">
      <c r="C38" s="175">
        <v>2</v>
      </c>
      <c r="D38" s="152" t="s">
        <v>29</v>
      </c>
      <c r="H38" s="17">
        <f>95.1002114</f>
        <v>95.100211400000006</v>
      </c>
      <c r="I38" s="137">
        <f>+H38/$H$40</f>
        <v>4.8370483324884006E-3</v>
      </c>
      <c r="J38" s="154"/>
    </row>
    <row r="39" spans="2:14" x14ac:dyDescent="0.2">
      <c r="C39" s="175"/>
      <c r="D39" s="176" t="s">
        <v>23</v>
      </c>
      <c r="E39" s="176"/>
      <c r="F39" s="176"/>
      <c r="G39" s="176"/>
      <c r="H39" s="180">
        <f>98.6342941999994-H34</f>
        <v>68.734294199999397</v>
      </c>
      <c r="I39" s="195">
        <f>SUM(I37:I38)</f>
        <v>3.4960080345822894E-3</v>
      </c>
      <c r="J39" s="171"/>
    </row>
    <row r="40" spans="2:14" x14ac:dyDescent="0.2">
      <c r="C40" s="175"/>
      <c r="D40" s="181" t="s">
        <v>30</v>
      </c>
      <c r="E40" s="181"/>
      <c r="F40" s="181"/>
      <c r="G40" s="181"/>
      <c r="H40" s="182">
        <v>19660.794117199999</v>
      </c>
      <c r="I40" s="183">
        <f>+I27+I31+I34+I39</f>
        <v>1.0000000000000002</v>
      </c>
      <c r="J40" s="184"/>
      <c r="M40" s="172"/>
      <c r="N40" s="172"/>
    </row>
    <row r="41" spans="2:14" s="152" customFormat="1" x14ac:dyDescent="0.2">
      <c r="C41" s="168"/>
      <c r="D41" s="184"/>
      <c r="E41" s="184"/>
      <c r="F41" s="184"/>
      <c r="G41" s="184"/>
      <c r="H41" s="185"/>
      <c r="I41" s="186"/>
      <c r="J41" s="184"/>
      <c r="L41" s="153"/>
      <c r="N41" s="187"/>
    </row>
    <row r="42" spans="2:14" s="152" customFormat="1" x14ac:dyDescent="0.25">
      <c r="C42" s="168"/>
      <c r="D42" s="146" t="s">
        <v>146</v>
      </c>
      <c r="E42" s="184"/>
      <c r="F42" s="184"/>
      <c r="G42" s="184"/>
      <c r="H42" s="185"/>
      <c r="I42" s="197">
        <v>543750000</v>
      </c>
      <c r="J42" s="184"/>
      <c r="L42" s="153"/>
      <c r="N42" s="187"/>
    </row>
    <row r="43" spans="2:14" s="152" customFormat="1" x14ac:dyDescent="0.25">
      <c r="C43" s="168"/>
      <c r="D43" s="146"/>
      <c r="E43" s="184"/>
      <c r="F43" s="184"/>
      <c r="G43" s="184"/>
      <c r="H43" s="185"/>
      <c r="I43" s="197"/>
      <c r="J43" s="184"/>
      <c r="L43" s="153"/>
      <c r="N43" s="187"/>
    </row>
    <row r="44" spans="2:14" s="152" customFormat="1" x14ac:dyDescent="0.25">
      <c r="C44" s="168"/>
      <c r="D44" s="72" t="s">
        <v>62</v>
      </c>
      <c r="E44" s="71"/>
      <c r="F44" s="188"/>
      <c r="G44" s="184"/>
      <c r="H44" s="185"/>
      <c r="I44" s="197"/>
      <c r="J44" s="184"/>
      <c r="L44" s="153"/>
      <c r="N44" s="187"/>
    </row>
    <row r="45" spans="2:14" s="152" customFormat="1" ht="31.5" x14ac:dyDescent="0.25">
      <c r="C45" s="168"/>
      <c r="D45" s="90" t="s">
        <v>97</v>
      </c>
      <c r="E45" s="148" t="s">
        <v>147</v>
      </c>
      <c r="F45" s="189"/>
      <c r="G45" s="184"/>
      <c r="H45" s="185"/>
      <c r="I45" s="197"/>
      <c r="J45" s="184"/>
      <c r="L45" s="153"/>
      <c r="N45" s="187"/>
    </row>
    <row r="46" spans="2:14" s="152" customFormat="1" x14ac:dyDescent="0.25">
      <c r="C46" s="168"/>
      <c r="D46" s="72" t="s">
        <v>128</v>
      </c>
      <c r="E46" s="71"/>
      <c r="F46" s="184"/>
      <c r="G46" s="184"/>
      <c r="H46" s="185"/>
      <c r="I46" s="197"/>
      <c r="J46" s="184"/>
      <c r="L46" s="153"/>
      <c r="N46" s="187"/>
    </row>
    <row r="47" spans="2:14" s="152" customFormat="1" x14ac:dyDescent="0.25">
      <c r="C47" s="168"/>
      <c r="D47" s="75" t="s">
        <v>65</v>
      </c>
      <c r="E47" s="149">
        <v>991810.00029999996</v>
      </c>
      <c r="F47" s="184"/>
      <c r="G47" s="184"/>
      <c r="H47" s="185"/>
      <c r="I47" s="197"/>
      <c r="J47" s="184"/>
      <c r="L47" s="153"/>
      <c r="N47" s="187"/>
    </row>
    <row r="48" spans="2:14" s="152" customFormat="1" x14ac:dyDescent="0.25">
      <c r="C48" s="168"/>
      <c r="D48" s="72" t="s">
        <v>129</v>
      </c>
      <c r="E48" s="71"/>
      <c r="F48" s="184"/>
      <c r="G48" s="184"/>
      <c r="H48" s="185"/>
      <c r="I48" s="197"/>
      <c r="J48" s="184"/>
      <c r="L48" s="153"/>
      <c r="N48" s="187"/>
    </row>
    <row r="49" spans="3:14" s="152" customFormat="1" x14ac:dyDescent="0.25">
      <c r="C49" s="168"/>
      <c r="D49" s="75" t="s">
        <v>65</v>
      </c>
      <c r="E49" s="149">
        <v>1084733.4685</v>
      </c>
      <c r="F49" s="184"/>
      <c r="G49" s="184"/>
      <c r="H49" s="185"/>
      <c r="I49" s="197"/>
      <c r="J49" s="184"/>
      <c r="L49" s="153"/>
      <c r="N49" s="187"/>
    </row>
    <row r="50" spans="3:14" s="152" customFormat="1" x14ac:dyDescent="0.25">
      <c r="C50" s="168"/>
      <c r="D50" s="76" t="s">
        <v>130</v>
      </c>
      <c r="E50" s="148" t="s">
        <v>63</v>
      </c>
      <c r="F50" s="184"/>
      <c r="G50" s="184"/>
      <c r="H50" s="185"/>
      <c r="I50" s="197"/>
      <c r="J50" s="184"/>
      <c r="L50" s="153"/>
      <c r="N50" s="187"/>
    </row>
    <row r="51" spans="3:14" s="152" customFormat="1" ht="31.5" x14ac:dyDescent="0.25">
      <c r="C51" s="168"/>
      <c r="D51" s="77" t="s">
        <v>148</v>
      </c>
      <c r="E51" s="148" t="s">
        <v>63</v>
      </c>
      <c r="F51" s="184"/>
      <c r="G51" s="184"/>
      <c r="H51" s="185"/>
      <c r="I51" s="197"/>
      <c r="J51" s="184"/>
      <c r="L51" s="153"/>
      <c r="N51" s="187"/>
    </row>
    <row r="52" spans="3:14" s="152" customFormat="1" ht="31.5" x14ac:dyDescent="0.25">
      <c r="C52" s="168"/>
      <c r="D52" s="77" t="s">
        <v>132</v>
      </c>
      <c r="E52" s="148" t="s">
        <v>63</v>
      </c>
      <c r="F52" s="184"/>
      <c r="G52" s="184"/>
      <c r="H52" s="185"/>
      <c r="I52" s="197"/>
      <c r="J52" s="184"/>
      <c r="L52" s="153"/>
      <c r="N52" s="187"/>
    </row>
    <row r="53" spans="3:14" s="152" customFormat="1" x14ac:dyDescent="0.25">
      <c r="C53" s="168"/>
      <c r="D53" s="76" t="s">
        <v>70</v>
      </c>
      <c r="E53" s="148" t="s">
        <v>63</v>
      </c>
      <c r="F53" s="184"/>
      <c r="G53" s="184"/>
      <c r="H53" s="185"/>
      <c r="I53" s="197"/>
      <c r="J53" s="184"/>
      <c r="L53" s="153"/>
      <c r="N53" s="187"/>
    </row>
    <row r="54" spans="3:14" s="152" customFormat="1" ht="31.5" x14ac:dyDescent="0.25">
      <c r="C54" s="168"/>
      <c r="D54" s="150" t="s">
        <v>133</v>
      </c>
      <c r="E54" s="148" t="s">
        <v>134</v>
      </c>
      <c r="F54" s="184"/>
      <c r="G54" s="184"/>
      <c r="H54" s="185"/>
      <c r="I54" s="197"/>
      <c r="J54" s="184"/>
      <c r="L54" s="153"/>
      <c r="N54" s="187"/>
    </row>
    <row r="55" spans="3:14" s="152" customFormat="1" x14ac:dyDescent="0.25">
      <c r="C55" s="168"/>
      <c r="D55" s="72" t="s">
        <v>72</v>
      </c>
      <c r="E55" s="148" t="s">
        <v>134</v>
      </c>
      <c r="F55" s="184"/>
      <c r="G55" s="184"/>
      <c r="H55" s="185"/>
      <c r="I55" s="197"/>
      <c r="J55" s="184"/>
      <c r="L55" s="153"/>
      <c r="N55" s="187"/>
    </row>
    <row r="56" spans="3:14" s="152" customFormat="1" x14ac:dyDescent="0.25">
      <c r="C56" s="168"/>
      <c r="D56" s="82" t="s">
        <v>76</v>
      </c>
      <c r="E56" s="71"/>
      <c r="F56" s="184"/>
      <c r="G56" s="184"/>
      <c r="H56" s="185"/>
      <c r="I56" s="197"/>
      <c r="J56" s="184"/>
      <c r="L56" s="153"/>
      <c r="N56" s="187"/>
    </row>
    <row r="57" spans="3:14" s="152" customFormat="1" x14ac:dyDescent="0.25">
      <c r="C57" s="168"/>
      <c r="D57" s="71" t="s">
        <v>135</v>
      </c>
      <c r="E57" s="71"/>
      <c r="F57" s="184"/>
      <c r="G57" s="184"/>
      <c r="H57" s="185"/>
      <c r="I57" s="197"/>
      <c r="J57" s="184"/>
      <c r="L57" s="153"/>
      <c r="N57" s="187"/>
    </row>
    <row r="58" spans="3:14" s="152" customFormat="1" x14ac:dyDescent="0.25">
      <c r="C58" s="168"/>
      <c r="D58" s="146"/>
      <c r="E58" s="184"/>
      <c r="F58" s="184"/>
      <c r="G58" s="184"/>
      <c r="H58" s="185"/>
      <c r="I58" s="197"/>
      <c r="J58" s="184"/>
      <c r="L58" s="153"/>
      <c r="N58" s="187"/>
    </row>
    <row r="59" spans="3:14" s="152" customFormat="1" x14ac:dyDescent="0.25">
      <c r="C59" s="168"/>
      <c r="D59" s="146"/>
      <c r="E59" s="184"/>
      <c r="F59" s="184"/>
      <c r="G59" s="184"/>
      <c r="H59" s="185"/>
      <c r="I59" s="197"/>
      <c r="J59" s="184"/>
      <c r="L59" s="153"/>
      <c r="N59" s="187"/>
    </row>
    <row r="60" spans="3:14" x14ac:dyDescent="0.25">
      <c r="C60" s="175"/>
      <c r="D60" s="44" t="s">
        <v>31</v>
      </c>
      <c r="H60" s="198"/>
      <c r="I60" s="199"/>
    </row>
    <row r="62" spans="3:14" hidden="1" x14ac:dyDescent="0.2">
      <c r="G62" s="154">
        <v>1707699234.05</v>
      </c>
      <c r="H62" s="198">
        <v>17076.992340500001</v>
      </c>
    </row>
    <row r="63" spans="3:14" hidden="1" x14ac:dyDescent="0.2">
      <c r="H63" s="198">
        <v>1884.7669896999978</v>
      </c>
    </row>
  </sheetData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4"/>
  <sheetViews>
    <sheetView topLeftCell="C7" workbookViewId="0">
      <selection activeCell="C1" sqref="C1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23.7109375" style="1" bestFit="1" customWidth="1"/>
    <col min="6" max="6" width="17.85546875" style="1" customWidth="1"/>
    <col min="7" max="7" width="18.42578125" style="70" customWidth="1"/>
    <col min="8" max="8" width="16.85546875" style="1" customWidth="1"/>
    <col min="9" max="9" width="17.7109375" style="1" bestFit="1" customWidth="1"/>
    <col min="10" max="10" width="16.28515625" style="1" bestFit="1" customWidth="1"/>
    <col min="11" max="11" width="19.85546875" style="1" hidden="1" customWidth="1"/>
    <col min="12" max="12" width="9.140625" style="127" hidden="1" customWidth="1"/>
    <col min="13" max="13" width="15.7109375" style="1" customWidth="1"/>
    <col min="14" max="14" width="25.5703125" style="1" bestFit="1" customWidth="1"/>
    <col min="15" max="15" width="11" style="1" bestFit="1" customWidth="1"/>
    <col min="16" max="16384" width="9.140625" style="1"/>
  </cols>
  <sheetData>
    <row r="5" spans="1:13" x14ac:dyDescent="0.25">
      <c r="C5" s="1" t="s">
        <v>60</v>
      </c>
    </row>
    <row r="7" spans="1:13" s="4" customFormat="1" ht="15.75" customHeight="1" x14ac:dyDescent="0.25">
      <c r="C7" s="95" t="s">
        <v>149</v>
      </c>
      <c r="D7" s="96"/>
      <c r="E7" s="96"/>
      <c r="F7" s="96"/>
      <c r="G7" s="96"/>
      <c r="H7" s="96"/>
      <c r="I7" s="97"/>
      <c r="J7" s="1"/>
      <c r="L7" s="128"/>
      <c r="M7" s="1"/>
    </row>
    <row r="8" spans="1:13" s="4" customFormat="1" ht="15.75" customHeight="1" x14ac:dyDescent="0.25">
      <c r="C8" s="109" t="s">
        <v>80</v>
      </c>
      <c r="D8" s="110"/>
      <c r="E8" s="110"/>
      <c r="F8" s="110"/>
      <c r="G8" s="110"/>
      <c r="H8" s="110"/>
      <c r="I8" s="111"/>
      <c r="J8" s="1"/>
      <c r="L8" s="128"/>
      <c r="M8" s="1"/>
    </row>
    <row r="9" spans="1:13" x14ac:dyDescent="0.25">
      <c r="C9" s="101" t="s">
        <v>79</v>
      </c>
      <c r="D9" s="102"/>
      <c r="E9" s="102"/>
      <c r="F9" s="102"/>
      <c r="G9" s="102"/>
      <c r="H9" s="102"/>
      <c r="I9" s="103"/>
    </row>
    <row r="10" spans="1:13" x14ac:dyDescent="0.25">
      <c r="C10" s="91"/>
      <c r="D10" s="7"/>
      <c r="E10" s="8"/>
      <c r="F10" s="8"/>
      <c r="G10" s="129"/>
      <c r="H10" s="10"/>
      <c r="I10" s="130"/>
    </row>
    <row r="11" spans="1:13" s="4" customFormat="1" x14ac:dyDescent="0.25">
      <c r="C11" s="104" t="s">
        <v>2</v>
      </c>
      <c r="D11" s="131" t="s">
        <v>3</v>
      </c>
      <c r="E11" s="131" t="s">
        <v>4</v>
      </c>
      <c r="F11" s="132" t="s">
        <v>5</v>
      </c>
      <c r="G11" s="131" t="s">
        <v>6</v>
      </c>
      <c r="H11" s="133" t="s">
        <v>7</v>
      </c>
      <c r="I11" s="134" t="s">
        <v>8</v>
      </c>
      <c r="J11" s="135"/>
      <c r="K11" s="15"/>
      <c r="L11" s="128"/>
      <c r="M11" s="135"/>
    </row>
    <row r="12" spans="1:13" x14ac:dyDescent="0.25">
      <c r="C12" s="104"/>
      <c r="D12" s="131"/>
      <c r="E12" s="131"/>
      <c r="F12" s="132"/>
      <c r="G12" s="131"/>
      <c r="H12" s="133" t="s">
        <v>9</v>
      </c>
      <c r="I12" s="134"/>
    </row>
    <row r="13" spans="1:13" x14ac:dyDescent="0.25">
      <c r="C13" s="16"/>
      <c r="H13" s="17"/>
      <c r="I13" s="18"/>
    </row>
    <row r="14" spans="1:13" x14ac:dyDescent="0.25">
      <c r="C14" s="16"/>
      <c r="D14" s="19" t="s">
        <v>96</v>
      </c>
      <c r="H14" s="17"/>
      <c r="I14" s="18"/>
    </row>
    <row r="15" spans="1:13" x14ac:dyDescent="0.25">
      <c r="A15" s="1" t="str">
        <f t="shared" ref="A15:A23" si="0">+$C$7&amp;D15</f>
        <v>IL&amp;FS  Infrastructure Debt Fund Series 3AIL&amp;FS Solar Power Ltd</v>
      </c>
      <c r="C15" s="16">
        <v>1</v>
      </c>
      <c r="D15" s="1" t="s">
        <v>81</v>
      </c>
      <c r="E15" s="1" t="s">
        <v>85</v>
      </c>
      <c r="F15" s="1" t="s">
        <v>34</v>
      </c>
      <c r="G15" s="70">
        <v>230</v>
      </c>
      <c r="H15" s="17">
        <v>2918.6350117000002</v>
      </c>
      <c r="I15" s="18">
        <v>0.17480914484475846</v>
      </c>
      <c r="M15" s="21"/>
    </row>
    <row r="16" spans="1:13" x14ac:dyDescent="0.25">
      <c r="A16" s="1" t="str">
        <f t="shared" si="0"/>
        <v>IL&amp;FS  Infrastructure Debt Fund Series 3AShrem Tollway Pvt Ltd</v>
      </c>
      <c r="C16" s="16">
        <v>2</v>
      </c>
      <c r="D16" s="1" t="s">
        <v>83</v>
      </c>
      <c r="E16" s="1" t="s">
        <v>86</v>
      </c>
      <c r="F16" s="1" t="s">
        <v>150</v>
      </c>
      <c r="G16" s="70">
        <v>200</v>
      </c>
      <c r="H16" s="17">
        <v>2000</v>
      </c>
      <c r="I16" s="18">
        <v>0.11978828743162263</v>
      </c>
      <c r="M16" s="21"/>
    </row>
    <row r="17" spans="1:17" x14ac:dyDescent="0.25">
      <c r="A17" s="1" t="str">
        <f t="shared" si="0"/>
        <v>IL&amp;FS  Infrastructure Debt Fund Series 3AIL&amp;FS Wind Energy Ltd</v>
      </c>
      <c r="C17" s="16">
        <v>3</v>
      </c>
      <c r="D17" s="1" t="s">
        <v>82</v>
      </c>
      <c r="E17" s="1" t="s">
        <v>59</v>
      </c>
      <c r="F17" s="1" t="s">
        <v>103</v>
      </c>
      <c r="G17" s="70">
        <v>77</v>
      </c>
      <c r="H17" s="17">
        <v>974.86498989999996</v>
      </c>
      <c r="I17" s="18">
        <v>5.8388703808583547E-2</v>
      </c>
      <c r="M17" s="21"/>
    </row>
    <row r="18" spans="1:17" x14ac:dyDescent="0.25">
      <c r="C18" s="16">
        <v>4</v>
      </c>
      <c r="D18" s="1" t="s">
        <v>84</v>
      </c>
      <c r="E18" s="1" t="s">
        <v>55</v>
      </c>
      <c r="F18" s="1" t="s">
        <v>38</v>
      </c>
      <c r="G18" s="70">
        <v>150000</v>
      </c>
      <c r="H18" s="17">
        <v>789.47362049999992</v>
      </c>
      <c r="I18" s="18">
        <v>4.7284846486068878E-2</v>
      </c>
      <c r="M18" s="21"/>
    </row>
    <row r="19" spans="1:17" x14ac:dyDescent="0.25">
      <c r="A19" s="1" t="str">
        <f t="shared" si="0"/>
        <v>IL&amp;FS  Infrastructure Debt Fund Series 3A</v>
      </c>
      <c r="C19" s="16"/>
      <c r="H19" s="17"/>
      <c r="I19" s="18"/>
      <c r="M19" s="21"/>
    </row>
    <row r="20" spans="1:17" x14ac:dyDescent="0.25">
      <c r="A20" s="1" t="str">
        <f t="shared" si="0"/>
        <v>IL&amp;FS  Infrastructure Debt Fund Series 3ADebt Instrument-Privately Placed-Unlisted</v>
      </c>
      <c r="C20" s="16"/>
      <c r="D20" s="19" t="s">
        <v>12</v>
      </c>
      <c r="H20" s="17"/>
      <c r="I20" s="18"/>
      <c r="M20" s="21"/>
    </row>
    <row r="21" spans="1:17" x14ac:dyDescent="0.25">
      <c r="A21" s="1" t="str">
        <f t="shared" si="0"/>
        <v>IL&amp;FS  Infrastructure Debt Fund Series 3ABabcock Borsig Ltd *</v>
      </c>
      <c r="C21" s="16">
        <v>5</v>
      </c>
      <c r="D21" s="1" t="s">
        <v>100</v>
      </c>
      <c r="E21" s="1" t="s">
        <v>53</v>
      </c>
      <c r="F21" s="1" t="s">
        <v>43</v>
      </c>
      <c r="G21" s="70">
        <v>146</v>
      </c>
      <c r="H21" s="17">
        <v>1322.0866751000001</v>
      </c>
      <c r="I21" s="18">
        <v>7.918524932319855E-2</v>
      </c>
      <c r="M21" s="21"/>
    </row>
    <row r="22" spans="1:17" x14ac:dyDescent="0.25">
      <c r="A22" s="1" t="str">
        <f t="shared" si="0"/>
        <v>IL&amp;FS  Infrastructure Debt Fund Series 3ABhilangana Hydro Power Ltd</v>
      </c>
      <c r="C22" s="16">
        <v>6</v>
      </c>
      <c r="D22" s="1" t="s">
        <v>88</v>
      </c>
      <c r="E22" s="1" t="s">
        <v>54</v>
      </c>
      <c r="F22" s="1" t="s">
        <v>19</v>
      </c>
      <c r="G22" s="70">
        <v>98</v>
      </c>
      <c r="H22" s="17">
        <v>980</v>
      </c>
      <c r="I22" s="18">
        <v>5.8696260841495096E-2</v>
      </c>
      <c r="M22" s="21"/>
    </row>
    <row r="23" spans="1:17" x14ac:dyDescent="0.25">
      <c r="A23" s="1" t="str">
        <f t="shared" si="0"/>
        <v>IL&amp;FS  Infrastructure Debt Fund Series 3AAMRI Hospitals Ltd</v>
      </c>
      <c r="C23" s="16">
        <v>7</v>
      </c>
      <c r="D23" s="1" t="s">
        <v>108</v>
      </c>
      <c r="E23" s="1" t="s">
        <v>109</v>
      </c>
      <c r="F23" s="1" t="s">
        <v>151</v>
      </c>
      <c r="G23" s="70">
        <v>180</v>
      </c>
      <c r="H23" s="17">
        <v>893.37788311428562</v>
      </c>
      <c r="I23" s="18">
        <v>5.3508103323774307E-2</v>
      </c>
      <c r="M23" s="21"/>
    </row>
    <row r="24" spans="1:17" x14ac:dyDescent="0.25">
      <c r="A24" s="1" t="str">
        <f>+$C$7&amp;D24</f>
        <v>IL&amp;FS  Infrastructure Debt Fund Series 3AAMRI Hospitals Ltd</v>
      </c>
      <c r="C24" s="16">
        <v>8</v>
      </c>
      <c r="D24" s="1" t="s">
        <v>108</v>
      </c>
      <c r="E24" s="1" t="s">
        <v>109</v>
      </c>
      <c r="F24" s="1" t="s">
        <v>152</v>
      </c>
      <c r="G24" s="70">
        <v>100</v>
      </c>
      <c r="H24" s="17">
        <v>850.62212138571431</v>
      </c>
      <c r="I24" s="18">
        <v>5.0947283586124277E-2</v>
      </c>
      <c r="M24" s="21"/>
    </row>
    <row r="25" spans="1:17" x14ac:dyDescent="0.25">
      <c r="A25" s="1" t="str">
        <f>+$C$7&amp;D25</f>
        <v>IL&amp;FS  Infrastructure Debt Fund Series 3AClean Max Enviro Energy Solution Pvt Ltd</v>
      </c>
      <c r="C25" s="16">
        <v>9</v>
      </c>
      <c r="D25" s="1" t="s">
        <v>90</v>
      </c>
      <c r="E25" s="1" t="s">
        <v>93</v>
      </c>
      <c r="F25" s="1" t="s">
        <v>14</v>
      </c>
      <c r="G25" s="70">
        <v>165</v>
      </c>
      <c r="H25" s="17">
        <v>825</v>
      </c>
      <c r="I25" s="18">
        <v>4.941266856554434E-2</v>
      </c>
      <c r="M25" s="21"/>
    </row>
    <row r="26" spans="1:17" x14ac:dyDescent="0.25">
      <c r="A26" s="1" t="str">
        <f>+$C$7&amp;D26</f>
        <v>IL&amp;FS  Infrastructure Debt Fund Series 3ABhilangana Hydro Power Ltd</v>
      </c>
      <c r="C26" s="16">
        <v>10</v>
      </c>
      <c r="D26" s="71" t="s">
        <v>88</v>
      </c>
      <c r="E26" s="1" t="s">
        <v>54</v>
      </c>
      <c r="F26" s="71" t="s">
        <v>16</v>
      </c>
      <c r="G26" s="70">
        <v>43</v>
      </c>
      <c r="H26" s="17">
        <v>430</v>
      </c>
      <c r="I26" s="18">
        <v>2.5754481797798868E-2</v>
      </c>
      <c r="M26" s="21"/>
    </row>
    <row r="27" spans="1:17" x14ac:dyDescent="0.25">
      <c r="A27" s="1" t="str">
        <f>+$C$7&amp;D27</f>
        <v>IL&amp;FS  Infrastructure Debt Fund Series 3ABhilangana Hydro Power Ltd</v>
      </c>
      <c r="C27" s="16">
        <v>11</v>
      </c>
      <c r="D27" s="1" t="s">
        <v>88</v>
      </c>
      <c r="E27" s="1" t="s">
        <v>54</v>
      </c>
      <c r="F27" s="1" t="s">
        <v>153</v>
      </c>
      <c r="G27" s="70">
        <v>125</v>
      </c>
      <c r="H27" s="17">
        <v>250</v>
      </c>
      <c r="I27" s="18">
        <v>1.4973535928952829E-2</v>
      </c>
      <c r="M27" s="21"/>
    </row>
    <row r="28" spans="1:17" x14ac:dyDescent="0.25">
      <c r="C28" s="16">
        <v>12</v>
      </c>
      <c r="D28" s="1" t="s">
        <v>88</v>
      </c>
      <c r="E28" s="1" t="s">
        <v>54</v>
      </c>
      <c r="F28" s="1" t="s">
        <v>17</v>
      </c>
      <c r="G28" s="70">
        <v>8</v>
      </c>
      <c r="H28" s="17">
        <v>80</v>
      </c>
      <c r="I28" s="18">
        <v>4.7915314972649054E-3</v>
      </c>
      <c r="M28" s="21"/>
    </row>
    <row r="29" spans="1:17" x14ac:dyDescent="0.25">
      <c r="C29" s="16">
        <v>13</v>
      </c>
      <c r="D29" s="1" t="s">
        <v>123</v>
      </c>
      <c r="E29" s="1" t="s">
        <v>124</v>
      </c>
      <c r="F29" s="1" t="s">
        <v>125</v>
      </c>
      <c r="G29" s="70">
        <v>100</v>
      </c>
      <c r="H29" s="17">
        <v>72.5</v>
      </c>
      <c r="I29" s="18">
        <v>4.3423254193963208E-3</v>
      </c>
      <c r="M29" s="21"/>
    </row>
    <row r="30" spans="1:17" x14ac:dyDescent="0.25">
      <c r="C30" s="16">
        <v>14</v>
      </c>
      <c r="D30" s="1" t="s">
        <v>88</v>
      </c>
      <c r="E30" s="1" t="s">
        <v>54</v>
      </c>
      <c r="F30" s="1" t="s">
        <v>18</v>
      </c>
      <c r="G30" s="70">
        <v>4</v>
      </c>
      <c r="H30" s="17">
        <v>40</v>
      </c>
      <c r="I30" s="18">
        <v>2.3957657486324527E-3</v>
      </c>
      <c r="M30" s="21"/>
    </row>
    <row r="31" spans="1:17" x14ac:dyDescent="0.25">
      <c r="C31" s="16">
        <v>15</v>
      </c>
      <c r="D31" s="71" t="s">
        <v>119</v>
      </c>
      <c r="E31" s="1" t="s">
        <v>120</v>
      </c>
      <c r="F31" s="71" t="s">
        <v>122</v>
      </c>
      <c r="G31" s="70">
        <v>3</v>
      </c>
      <c r="H31" s="17">
        <v>30</v>
      </c>
      <c r="I31" s="18">
        <v>1.7968243114743396E-3</v>
      </c>
      <c r="M31" s="21"/>
    </row>
    <row r="32" spans="1:17" s="4" customFormat="1" x14ac:dyDescent="0.25">
      <c r="C32" s="22"/>
      <c r="D32" s="24" t="s">
        <v>23</v>
      </c>
      <c r="E32" s="24"/>
      <c r="F32" s="24"/>
      <c r="G32" s="24"/>
      <c r="H32" s="25">
        <f>SUM(H15:H31)</f>
        <v>12456.560301700003</v>
      </c>
      <c r="I32" s="68">
        <f>SUM(I15:I31)</f>
        <v>0.74607501291468969</v>
      </c>
      <c r="J32" s="27"/>
      <c r="L32" s="128"/>
      <c r="M32" s="21"/>
      <c r="N32" s="28"/>
      <c r="O32" s="29"/>
      <c r="Q32" s="29"/>
    </row>
    <row r="33" spans="2:14" s="4" customFormat="1" x14ac:dyDescent="0.25">
      <c r="C33" s="22"/>
      <c r="D33" s="27"/>
      <c r="E33" s="27"/>
      <c r="F33" s="27"/>
      <c r="G33" s="27"/>
      <c r="H33" s="30"/>
      <c r="I33" s="31"/>
      <c r="J33" s="27"/>
      <c r="L33" s="128"/>
      <c r="M33" s="1"/>
    </row>
    <row r="34" spans="2:14" s="4" customFormat="1" x14ac:dyDescent="0.25">
      <c r="C34" s="22"/>
      <c r="D34" s="19" t="s">
        <v>24</v>
      </c>
      <c r="E34" s="1"/>
      <c r="F34" s="1"/>
      <c r="G34" s="1"/>
      <c r="H34" s="17"/>
      <c r="I34" s="18"/>
      <c r="J34" s="27"/>
      <c r="L34" s="128"/>
      <c r="M34" s="1"/>
    </row>
    <row r="35" spans="2:14" s="4" customFormat="1" x14ac:dyDescent="0.25">
      <c r="B35" s="4" t="str">
        <f>+$C$7&amp;D35</f>
        <v>IL&amp;FS  Infrastructure Debt Fund Series 3ATriparty Repo</v>
      </c>
      <c r="C35" s="22"/>
      <c r="D35" s="4" t="s">
        <v>57</v>
      </c>
      <c r="E35" s="140"/>
      <c r="F35" s="140"/>
      <c r="G35" s="140"/>
      <c r="H35" s="17">
        <v>4106.5969999999998</v>
      </c>
      <c r="I35" s="18">
        <f>+H35/$H$45</f>
        <v>0.2459611109009196</v>
      </c>
      <c r="J35" s="27"/>
      <c r="L35" s="128"/>
      <c r="M35" s="1"/>
    </row>
    <row r="36" spans="2:14" x14ac:dyDescent="0.25">
      <c r="C36" s="16"/>
      <c r="D36" s="24" t="s">
        <v>23</v>
      </c>
      <c r="E36" s="24"/>
      <c r="F36" s="24"/>
      <c r="G36" s="24"/>
      <c r="H36" s="142">
        <f>H35</f>
        <v>4106.5969999999998</v>
      </c>
      <c r="I36" s="200">
        <f>SUM(I35:I35)</f>
        <v>0.2459611109009196</v>
      </c>
    </row>
    <row r="37" spans="2:14" x14ac:dyDescent="0.25">
      <c r="C37" s="16"/>
      <c r="D37" s="27"/>
      <c r="E37" s="27"/>
      <c r="F37" s="27"/>
      <c r="G37" s="27"/>
      <c r="H37" s="201"/>
      <c r="I37" s="202"/>
    </row>
    <row r="38" spans="2:14" x14ac:dyDescent="0.25">
      <c r="B38" s="4" t="str">
        <f>+$C$7&amp;D38</f>
        <v>IL&amp;FS  Infrastructure Debt Fund Series 3ATriparty Repo Margin</v>
      </c>
      <c r="C38" s="16"/>
      <c r="D38" s="19" t="s">
        <v>58</v>
      </c>
      <c r="E38" s="140"/>
      <c r="F38" s="140"/>
      <c r="H38" s="17">
        <v>2.5</v>
      </c>
      <c r="I38" s="18">
        <f>H38/H45</f>
        <v>1.4973535928952829E-4</v>
      </c>
    </row>
    <row r="39" spans="2:14" s="4" customFormat="1" x14ac:dyDescent="0.25">
      <c r="C39" s="22"/>
      <c r="D39" s="24" t="s">
        <v>23</v>
      </c>
      <c r="E39" s="24"/>
      <c r="F39" s="24"/>
      <c r="G39" s="24"/>
      <c r="H39" s="25">
        <f>SUM(H38)</f>
        <v>2.5</v>
      </c>
      <c r="I39" s="67">
        <f>SUM(I38:I38)</f>
        <v>1.4973535928952829E-4</v>
      </c>
      <c r="J39" s="27"/>
      <c r="L39" s="128"/>
      <c r="M39" s="1"/>
    </row>
    <row r="40" spans="2:14" x14ac:dyDescent="0.25">
      <c r="C40" s="16"/>
      <c r="H40" s="17"/>
      <c r="I40" s="18"/>
    </row>
    <row r="41" spans="2:14" x14ac:dyDescent="0.25">
      <c r="C41" s="16"/>
      <c r="D41" s="19" t="s">
        <v>27</v>
      </c>
      <c r="H41" s="17"/>
      <c r="I41" s="18"/>
    </row>
    <row r="42" spans="2:14" x14ac:dyDescent="0.25">
      <c r="C42" s="16">
        <v>1</v>
      </c>
      <c r="D42" s="1" t="s">
        <v>28</v>
      </c>
      <c r="E42" s="140"/>
      <c r="F42" s="140"/>
      <c r="H42" s="17">
        <f>H44-H43</f>
        <v>-21.241726600001982</v>
      </c>
      <c r="I42" s="18">
        <f>+H42/$H$45</f>
        <v>-1.2722550257524908E-3</v>
      </c>
    </row>
    <row r="43" spans="2:14" x14ac:dyDescent="0.25">
      <c r="B43" s="4" t="str">
        <f>+$C$7&amp;D43</f>
        <v>IL&amp;FS  Infrastructure Debt Fund Series 3ACash &amp; Cash Equivalents</v>
      </c>
      <c r="C43" s="16">
        <v>2</v>
      </c>
      <c r="D43" s="1" t="s">
        <v>29</v>
      </c>
      <c r="E43" s="140"/>
      <c r="F43" s="140"/>
      <c r="H43" s="17">
        <v>151.70758419999999</v>
      </c>
      <c r="I43" s="18">
        <f>+H43/$H$45</f>
        <v>9.086395850853345E-3</v>
      </c>
    </row>
    <row r="44" spans="2:14" s="4" customFormat="1" x14ac:dyDescent="0.25">
      <c r="C44" s="22"/>
      <c r="D44" s="24" t="s">
        <v>23</v>
      </c>
      <c r="E44" s="24"/>
      <c r="F44" s="24"/>
      <c r="G44" s="24"/>
      <c r="H44" s="25">
        <f>132.965857599998-H39</f>
        <v>130.465857599998</v>
      </c>
      <c r="I44" s="68">
        <f>SUM(I42:I43)</f>
        <v>7.8141408251008546E-3</v>
      </c>
      <c r="J44" s="27"/>
      <c r="L44" s="128"/>
      <c r="M44" s="1"/>
    </row>
    <row r="45" spans="2:14" s="4" customFormat="1" x14ac:dyDescent="0.25">
      <c r="C45" s="22"/>
      <c r="D45" s="38" t="s">
        <v>30</v>
      </c>
      <c r="E45" s="38"/>
      <c r="F45" s="38"/>
      <c r="G45" s="38"/>
      <c r="H45" s="39">
        <v>16696.123159300001</v>
      </c>
      <c r="I45" s="144">
        <f>+I32+I36+I39+I44</f>
        <v>0.99999999999999967</v>
      </c>
      <c r="J45" s="41"/>
      <c r="L45" s="128"/>
      <c r="M45" s="21"/>
      <c r="N45" s="28"/>
    </row>
    <row r="46" spans="2:14" x14ac:dyDescent="0.25">
      <c r="C46" s="16"/>
      <c r="D46" s="41"/>
      <c r="E46" s="41"/>
      <c r="F46" s="41"/>
      <c r="G46" s="41"/>
      <c r="H46" s="42"/>
      <c r="I46" s="145"/>
      <c r="J46" s="41"/>
      <c r="N46" s="122"/>
    </row>
    <row r="47" spans="2:14" x14ac:dyDescent="0.25">
      <c r="C47" s="16"/>
      <c r="D47" s="41"/>
      <c r="E47" s="41"/>
      <c r="F47" s="41"/>
      <c r="G47" s="41"/>
      <c r="H47" s="42"/>
      <c r="I47" s="145"/>
      <c r="J47" s="41"/>
      <c r="N47" s="122"/>
    </row>
    <row r="48" spans="2:14" x14ac:dyDescent="0.25">
      <c r="C48" s="16"/>
      <c r="D48" s="72" t="s">
        <v>62</v>
      </c>
      <c r="E48" s="71"/>
      <c r="F48" s="203"/>
      <c r="G48" s="204"/>
      <c r="H48" s="71"/>
      <c r="I48" s="73"/>
      <c r="J48" s="41"/>
      <c r="N48" s="122"/>
    </row>
    <row r="49" spans="3:14" ht="31.5" x14ac:dyDescent="0.25">
      <c r="C49" s="16"/>
      <c r="D49" s="90" t="s">
        <v>97</v>
      </c>
      <c r="E49" s="148" t="s">
        <v>154</v>
      </c>
      <c r="F49" s="3"/>
      <c r="G49" s="204"/>
      <c r="H49" s="71"/>
      <c r="I49" s="73"/>
      <c r="J49" s="41"/>
      <c r="N49" s="122"/>
    </row>
    <row r="50" spans="3:14" x14ac:dyDescent="0.25">
      <c r="C50" s="16"/>
      <c r="D50" s="72" t="s">
        <v>64</v>
      </c>
      <c r="E50" s="71"/>
      <c r="F50" s="204"/>
      <c r="G50" s="204"/>
      <c r="H50" s="71"/>
      <c r="I50" s="73"/>
      <c r="J50" s="41"/>
      <c r="N50" s="122"/>
    </row>
    <row r="51" spans="3:14" x14ac:dyDescent="0.25">
      <c r="C51" s="16"/>
      <c r="D51" s="75" t="s">
        <v>65</v>
      </c>
      <c r="E51" s="205">
        <v>1169549.7106999999</v>
      </c>
      <c r="F51" s="204"/>
      <c r="G51" s="204"/>
      <c r="H51" s="71"/>
      <c r="I51" s="73"/>
      <c r="J51" s="41"/>
      <c r="N51" s="122"/>
    </row>
    <row r="52" spans="3:14" x14ac:dyDescent="0.25">
      <c r="C52" s="16"/>
      <c r="D52" s="75" t="s">
        <v>66</v>
      </c>
      <c r="E52" s="205">
        <v>1169549.7106999999</v>
      </c>
      <c r="F52" s="204"/>
      <c r="G52" s="204"/>
      <c r="H52" s="71"/>
      <c r="I52" s="73"/>
      <c r="J52" s="41"/>
      <c r="N52" s="122"/>
    </row>
    <row r="53" spans="3:14" x14ac:dyDescent="0.25">
      <c r="C53" s="16"/>
      <c r="D53" s="75" t="s">
        <v>155</v>
      </c>
      <c r="E53" s="205">
        <v>1168191.9526</v>
      </c>
      <c r="F53" s="204"/>
      <c r="G53" s="204"/>
      <c r="H53" s="71"/>
      <c r="I53" s="73"/>
      <c r="J53" s="41"/>
      <c r="N53" s="122"/>
    </row>
    <row r="54" spans="3:14" x14ac:dyDescent="0.25">
      <c r="C54" s="16"/>
      <c r="D54" s="72" t="s">
        <v>67</v>
      </c>
      <c r="E54" s="71"/>
      <c r="F54" s="204"/>
      <c r="G54" s="204"/>
      <c r="H54" s="71"/>
      <c r="I54" s="73"/>
      <c r="J54" s="41"/>
      <c r="N54" s="122"/>
    </row>
    <row r="55" spans="3:14" x14ac:dyDescent="0.25">
      <c r="C55" s="16"/>
      <c r="D55" s="75" t="s">
        <v>65</v>
      </c>
      <c r="E55" s="205">
        <v>1192975.9269000001</v>
      </c>
      <c r="F55" s="204"/>
      <c r="G55" s="204"/>
      <c r="H55" s="71"/>
      <c r="I55" s="73"/>
      <c r="J55" s="41"/>
      <c r="N55" s="122"/>
    </row>
    <row r="56" spans="3:14" x14ac:dyDescent="0.25">
      <c r="C56" s="16"/>
      <c r="D56" s="75" t="s">
        <v>66</v>
      </c>
      <c r="E56" s="205">
        <v>1192975.9169999999</v>
      </c>
      <c r="F56" s="204"/>
      <c r="G56" s="204"/>
      <c r="H56" s="71"/>
      <c r="I56" s="73"/>
      <c r="J56" s="41"/>
      <c r="N56" s="122"/>
    </row>
    <row r="57" spans="3:14" x14ac:dyDescent="0.25">
      <c r="C57" s="16"/>
      <c r="D57" s="75" t="s">
        <v>155</v>
      </c>
      <c r="E57" s="205">
        <v>1191590.973</v>
      </c>
      <c r="F57" s="204"/>
      <c r="G57" s="204"/>
      <c r="H57" s="71"/>
      <c r="I57" s="73"/>
      <c r="J57" s="41"/>
      <c r="N57" s="122"/>
    </row>
    <row r="58" spans="3:14" x14ac:dyDescent="0.25">
      <c r="C58" s="16"/>
      <c r="D58" s="76" t="s">
        <v>68</v>
      </c>
      <c r="E58" s="148" t="s">
        <v>63</v>
      </c>
      <c r="F58" s="204"/>
      <c r="G58" s="204"/>
      <c r="H58" s="71"/>
      <c r="I58" s="73"/>
      <c r="J58" s="41"/>
      <c r="N58" s="122"/>
    </row>
    <row r="59" spans="3:14" ht="31.5" x14ac:dyDescent="0.25">
      <c r="C59" s="16"/>
      <c r="D59" s="77" t="s">
        <v>148</v>
      </c>
      <c r="E59" s="148" t="s">
        <v>63</v>
      </c>
      <c r="F59" s="204"/>
      <c r="G59" s="204"/>
      <c r="H59" s="71"/>
      <c r="I59" s="73"/>
      <c r="J59" s="41"/>
      <c r="N59" s="122"/>
    </row>
    <row r="60" spans="3:14" ht="31.5" x14ac:dyDescent="0.25">
      <c r="C60" s="16"/>
      <c r="D60" s="77" t="s">
        <v>69</v>
      </c>
      <c r="E60" s="148" t="s">
        <v>63</v>
      </c>
      <c r="F60" s="204"/>
      <c r="G60" s="204"/>
      <c r="H60" s="71"/>
      <c r="I60" s="73"/>
      <c r="J60" s="41"/>
      <c r="N60" s="122"/>
    </row>
    <row r="61" spans="3:14" x14ac:dyDescent="0.25">
      <c r="C61" s="16"/>
      <c r="D61" s="76" t="s">
        <v>70</v>
      </c>
      <c r="E61" s="148" t="s">
        <v>63</v>
      </c>
      <c r="F61" s="204"/>
      <c r="G61" s="204"/>
      <c r="H61" s="71"/>
      <c r="I61" s="73"/>
      <c r="J61" s="41"/>
      <c r="N61" s="122"/>
    </row>
    <row r="62" spans="3:14" x14ac:dyDescent="0.25">
      <c r="C62" s="16"/>
      <c r="D62" s="76" t="s">
        <v>71</v>
      </c>
      <c r="E62" s="206" t="s">
        <v>156</v>
      </c>
      <c r="F62" s="204"/>
      <c r="G62" s="204"/>
      <c r="H62" s="71"/>
      <c r="I62" s="73"/>
      <c r="J62" s="41"/>
      <c r="N62" s="122"/>
    </row>
    <row r="63" spans="3:14" x14ac:dyDescent="0.25">
      <c r="C63" s="16"/>
      <c r="D63" s="72" t="s">
        <v>72</v>
      </c>
      <c r="E63" s="71"/>
      <c r="F63" s="204"/>
      <c r="G63" s="204"/>
      <c r="H63" s="71"/>
      <c r="I63" s="73"/>
      <c r="J63" s="41"/>
      <c r="N63" s="122"/>
    </row>
    <row r="64" spans="3:14" x14ac:dyDescent="0.25">
      <c r="C64" s="16"/>
      <c r="D64" s="207" t="s">
        <v>73</v>
      </c>
      <c r="E64" s="208" t="s">
        <v>74</v>
      </c>
      <c r="F64" s="209"/>
      <c r="G64" s="209"/>
      <c r="H64" s="79" t="s">
        <v>27</v>
      </c>
      <c r="I64" s="80"/>
      <c r="J64" s="41"/>
      <c r="N64" s="122"/>
    </row>
    <row r="65" spans="3:14" x14ac:dyDescent="0.25">
      <c r="C65" s="16"/>
      <c r="D65" s="81" t="s">
        <v>75</v>
      </c>
      <c r="E65" s="210" t="s">
        <v>63</v>
      </c>
      <c r="F65" s="209"/>
      <c r="G65" s="209"/>
      <c r="H65" s="210" t="s">
        <v>63</v>
      </c>
      <c r="I65" s="211"/>
      <c r="J65" s="41"/>
      <c r="N65" s="122"/>
    </row>
    <row r="66" spans="3:14" x14ac:dyDescent="0.25">
      <c r="C66" s="16"/>
      <c r="D66" s="107" t="s">
        <v>157</v>
      </c>
      <c r="E66" s="107"/>
      <c r="F66" s="107"/>
      <c r="G66" s="107"/>
      <c r="H66" s="107"/>
      <c r="I66" s="108"/>
      <c r="J66" s="41"/>
      <c r="N66" s="122"/>
    </row>
    <row r="67" spans="3:14" x14ac:dyDescent="0.25">
      <c r="C67" s="16"/>
      <c r="D67" s="107"/>
      <c r="E67" s="107"/>
      <c r="F67" s="107"/>
      <c r="G67" s="107"/>
      <c r="H67" s="107"/>
      <c r="I67" s="108"/>
      <c r="J67" s="41"/>
      <c r="N67" s="122"/>
    </row>
    <row r="68" spans="3:14" x14ac:dyDescent="0.25">
      <c r="C68" s="16"/>
      <c r="D68" s="82" t="s">
        <v>76</v>
      </c>
      <c r="E68" s="212"/>
      <c r="F68" s="212"/>
      <c r="G68" s="212"/>
      <c r="H68" s="212"/>
      <c r="I68" s="213"/>
      <c r="J68" s="41"/>
      <c r="N68" s="122"/>
    </row>
    <row r="69" spans="3:14" x14ac:dyDescent="0.25">
      <c r="C69" s="16"/>
      <c r="D69" s="41"/>
      <c r="E69" s="41"/>
      <c r="F69" s="41"/>
      <c r="G69" s="41"/>
      <c r="H69" s="42"/>
      <c r="I69" s="145"/>
      <c r="J69" s="41"/>
      <c r="N69" s="122"/>
    </row>
    <row r="70" spans="3:14" x14ac:dyDescent="0.25">
      <c r="C70" s="16"/>
      <c r="D70" s="41"/>
      <c r="E70" s="41"/>
      <c r="F70" s="41"/>
      <c r="G70" s="41"/>
      <c r="H70" s="42"/>
      <c r="I70" s="145"/>
      <c r="J70" s="41"/>
      <c r="N70" s="122"/>
    </row>
    <row r="71" spans="3:14" x14ac:dyDescent="0.25">
      <c r="C71" s="16"/>
      <c r="D71" s="44" t="s">
        <v>31</v>
      </c>
      <c r="H71" s="21"/>
      <c r="I71" s="45"/>
    </row>
    <row r="73" spans="3:14" hidden="1" x14ac:dyDescent="0.25">
      <c r="G73" s="151">
        <v>1494519823.6199999</v>
      </c>
      <c r="H73" s="21">
        <v>14945.198236199998</v>
      </c>
    </row>
    <row r="74" spans="3:14" hidden="1" x14ac:dyDescent="0.25">
      <c r="H74" s="21">
        <v>1423.0666808000024</v>
      </c>
    </row>
  </sheetData>
  <mergeCells count="9">
    <mergeCell ref="D66:I67"/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9"/>
  <sheetViews>
    <sheetView topLeftCell="C1" workbookViewId="0">
      <selection activeCell="C1" sqref="C1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64.5703125" style="1" customWidth="1"/>
    <col min="5" max="5" width="18.85546875" style="1" customWidth="1"/>
    <col min="6" max="6" width="17.85546875" style="1" customWidth="1"/>
    <col min="7" max="7" width="18.42578125" style="70" customWidth="1"/>
    <col min="8" max="8" width="16.85546875" style="1" customWidth="1"/>
    <col min="9" max="9" width="14.7109375" style="1" customWidth="1"/>
    <col min="12" max="12" width="10.7109375" bestFit="1" customWidth="1"/>
    <col min="13" max="13" width="10.28515625" bestFit="1" customWidth="1"/>
  </cols>
  <sheetData>
    <row r="5" spans="1:9" x14ac:dyDescent="0.25">
      <c r="C5" s="1" t="s">
        <v>60</v>
      </c>
    </row>
    <row r="7" spans="1:9" x14ac:dyDescent="0.25">
      <c r="A7" s="4"/>
      <c r="B7" s="4"/>
      <c r="C7" s="95" t="s">
        <v>158</v>
      </c>
      <c r="D7" s="96"/>
      <c r="E7" s="96"/>
      <c r="F7" s="96"/>
      <c r="G7" s="96"/>
      <c r="H7" s="96"/>
      <c r="I7" s="97"/>
    </row>
    <row r="8" spans="1:9" ht="15.75" customHeight="1" x14ac:dyDescent="0.25">
      <c r="A8" s="4"/>
      <c r="B8" s="4"/>
      <c r="C8" s="109" t="s">
        <v>80</v>
      </c>
      <c r="D8" s="110"/>
      <c r="E8" s="110"/>
      <c r="F8" s="110"/>
      <c r="G8" s="110"/>
      <c r="H8" s="110"/>
      <c r="I8" s="111"/>
    </row>
    <row r="9" spans="1:9" x14ac:dyDescent="0.25">
      <c r="C9" s="101" t="s">
        <v>79</v>
      </c>
      <c r="D9" s="102"/>
      <c r="E9" s="102"/>
      <c r="F9" s="102"/>
      <c r="G9" s="102"/>
      <c r="H9" s="102"/>
      <c r="I9" s="103"/>
    </row>
    <row r="10" spans="1:9" x14ac:dyDescent="0.25">
      <c r="C10" s="91"/>
      <c r="D10" s="7"/>
      <c r="E10" s="8"/>
      <c r="F10" s="8"/>
      <c r="G10" s="129"/>
      <c r="H10" s="10"/>
      <c r="I10" s="130"/>
    </row>
    <row r="11" spans="1:9" x14ac:dyDescent="0.25">
      <c r="A11" s="4"/>
      <c r="B11" s="4"/>
      <c r="C11" s="104" t="s">
        <v>2</v>
      </c>
      <c r="D11" s="131" t="s">
        <v>3</v>
      </c>
      <c r="E11" s="131" t="s">
        <v>4</v>
      </c>
      <c r="F11" s="132" t="s">
        <v>5</v>
      </c>
      <c r="G11" s="131" t="s">
        <v>6</v>
      </c>
      <c r="H11" s="133" t="s">
        <v>7</v>
      </c>
      <c r="I11" s="134" t="s">
        <v>8</v>
      </c>
    </row>
    <row r="12" spans="1:9" x14ac:dyDescent="0.25">
      <c r="C12" s="104"/>
      <c r="D12" s="131"/>
      <c r="E12" s="131"/>
      <c r="F12" s="132"/>
      <c r="G12" s="131"/>
      <c r="H12" s="133" t="s">
        <v>9</v>
      </c>
      <c r="I12" s="134"/>
    </row>
    <row r="13" spans="1:9" x14ac:dyDescent="0.25">
      <c r="C13" s="16"/>
      <c r="H13" s="17"/>
      <c r="I13" s="18"/>
    </row>
    <row r="14" spans="1:9" x14ac:dyDescent="0.25">
      <c r="C14" s="16"/>
      <c r="D14" s="19" t="s">
        <v>10</v>
      </c>
      <c r="H14" s="17"/>
      <c r="I14" s="18"/>
    </row>
    <row r="15" spans="1:9" x14ac:dyDescent="0.25">
      <c r="A15" s="1" t="str">
        <f t="shared" ref="A15:A22" si="0">+$C$7&amp;D15</f>
        <v>IL&amp;FS  Infrastructure Debt Fund Series 3BBhilwara Green Energy Ltd</v>
      </c>
      <c r="C15" s="16">
        <v>1</v>
      </c>
      <c r="D15" s="1" t="s">
        <v>84</v>
      </c>
      <c r="E15" s="1" t="s">
        <v>55</v>
      </c>
      <c r="F15" s="1" t="s">
        <v>38</v>
      </c>
      <c r="G15" s="70">
        <v>340000</v>
      </c>
      <c r="H15" s="17">
        <v>3400</v>
      </c>
      <c r="I15" s="18">
        <v>0.18819792451458389</v>
      </c>
    </row>
    <row r="16" spans="1:9" x14ac:dyDescent="0.25">
      <c r="A16" s="1" t="str">
        <f t="shared" si="0"/>
        <v>IL&amp;FS  Infrastructure Debt Fund Series 3BIL&amp;FS Solar Power Ltd</v>
      </c>
      <c r="C16" s="16">
        <v>2</v>
      </c>
      <c r="D16" s="1" t="s">
        <v>81</v>
      </c>
      <c r="E16" s="1" t="s">
        <v>85</v>
      </c>
      <c r="F16" s="1" t="s">
        <v>34</v>
      </c>
      <c r="G16" s="70">
        <v>215</v>
      </c>
      <c r="H16" s="17">
        <v>2728.2892499999998</v>
      </c>
      <c r="I16" s="18">
        <v>0.15101716891925018</v>
      </c>
    </row>
    <row r="17" spans="1:15" x14ac:dyDescent="0.25">
      <c r="A17" s="1" t="str">
        <f t="shared" si="0"/>
        <v>IL&amp;FS  Infrastructure Debt Fund Series 3BIL&amp;FS Wind Energy Ltd</v>
      </c>
      <c r="C17" s="16">
        <v>3</v>
      </c>
      <c r="D17" s="1" t="s">
        <v>82</v>
      </c>
      <c r="E17" s="1" t="s">
        <v>59</v>
      </c>
      <c r="F17" s="1" t="s">
        <v>103</v>
      </c>
      <c r="G17" s="70">
        <v>125</v>
      </c>
      <c r="H17" s="17">
        <v>1582.5730355999999</v>
      </c>
      <c r="I17" s="18">
        <v>8.7599106086077849E-2</v>
      </c>
    </row>
    <row r="18" spans="1:15" x14ac:dyDescent="0.25">
      <c r="A18" s="1" t="str">
        <f t="shared" si="0"/>
        <v>IL&amp;FS  Infrastructure Debt Fund Series 3BBhilwara Green Energy Ltd</v>
      </c>
      <c r="C18" s="16">
        <v>4</v>
      </c>
      <c r="D18" s="1" t="s">
        <v>84</v>
      </c>
      <c r="E18" s="1" t="s">
        <v>55</v>
      </c>
      <c r="F18" s="1" t="s">
        <v>102</v>
      </c>
      <c r="G18" s="70">
        <v>70000</v>
      </c>
      <c r="H18" s="17">
        <v>368.42102009999996</v>
      </c>
      <c r="I18" s="18">
        <v>2.0392962155989937E-2</v>
      </c>
    </row>
    <row r="19" spans="1:15" x14ac:dyDescent="0.25">
      <c r="C19" s="16"/>
      <c r="H19" s="17"/>
      <c r="I19" s="18"/>
    </row>
    <row r="20" spans="1:15" x14ac:dyDescent="0.25">
      <c r="A20" s="1" t="str">
        <f t="shared" si="0"/>
        <v>IL&amp;FS  Infrastructure Debt Fund Series 3BDebt Instrument-Privately Placed-Unlisted</v>
      </c>
      <c r="C20" s="16"/>
      <c r="D20" s="19" t="s">
        <v>12</v>
      </c>
      <c r="H20" s="17"/>
      <c r="I20" s="18"/>
    </row>
    <row r="21" spans="1:15" x14ac:dyDescent="0.25">
      <c r="A21" s="1" t="str">
        <f t="shared" si="0"/>
        <v>IL&amp;FS  Infrastructure Debt Fund Series 3BAMRI Hospitals Ltd</v>
      </c>
      <c r="C21" s="16">
        <v>5</v>
      </c>
      <c r="D21" s="1" t="s">
        <v>108</v>
      </c>
      <c r="E21" s="1" t="s">
        <v>109</v>
      </c>
      <c r="F21" s="1" t="s">
        <v>138</v>
      </c>
      <c r="G21" s="70">
        <v>410</v>
      </c>
      <c r="H21" s="17">
        <v>4100</v>
      </c>
      <c r="I21" s="18">
        <v>0.22694455603229233</v>
      </c>
    </row>
    <row r="22" spans="1:15" x14ac:dyDescent="0.25">
      <c r="A22" s="1" t="str">
        <f t="shared" si="0"/>
        <v>IL&amp;FS  Infrastructure Debt Fund Series 3BKanchanjunga Power Company Pvt Ltd</v>
      </c>
      <c r="C22" s="16">
        <v>6</v>
      </c>
      <c r="D22" s="1" t="s">
        <v>105</v>
      </c>
      <c r="E22" s="1" t="s">
        <v>106</v>
      </c>
      <c r="F22" s="1" t="s">
        <v>139</v>
      </c>
      <c r="G22" s="70">
        <v>160</v>
      </c>
      <c r="H22" s="17">
        <v>1600</v>
      </c>
      <c r="I22" s="18">
        <v>8.8563729183333592E-2</v>
      </c>
    </row>
    <row r="23" spans="1:15" x14ac:dyDescent="0.25">
      <c r="A23" s="1" t="str">
        <f>+$C$7&amp;D23</f>
        <v>IL&amp;FS  Infrastructure Debt Fund Series 3BKanchanjunga Power Company Pvt Ltd</v>
      </c>
      <c r="C23" s="16">
        <v>7</v>
      </c>
      <c r="D23" s="1" t="s">
        <v>105</v>
      </c>
      <c r="E23" s="1" t="s">
        <v>106</v>
      </c>
      <c r="F23" s="1" t="s">
        <v>118</v>
      </c>
      <c r="G23" s="70">
        <v>100</v>
      </c>
      <c r="H23" s="17">
        <v>1000</v>
      </c>
      <c r="I23" s="18">
        <v>5.5352330739583497E-2</v>
      </c>
    </row>
    <row r="24" spans="1:15" x14ac:dyDescent="0.25">
      <c r="A24" s="1" t="str">
        <f>+$C$7&amp;D24</f>
        <v>IL&amp;FS  Infrastructure Debt Fund Series 3BBhilangana Hydro Power Ltd</v>
      </c>
      <c r="C24" s="16">
        <v>8</v>
      </c>
      <c r="D24" s="1" t="s">
        <v>88</v>
      </c>
      <c r="E24" s="1" t="s">
        <v>54</v>
      </c>
      <c r="F24" s="1" t="s">
        <v>16</v>
      </c>
      <c r="G24" s="70">
        <v>43</v>
      </c>
      <c r="H24" s="17">
        <v>430</v>
      </c>
      <c r="I24" s="18">
        <v>2.3801502218020906E-2</v>
      </c>
    </row>
    <row r="25" spans="1:15" x14ac:dyDescent="0.25">
      <c r="A25" s="1" t="str">
        <f>+$C$7&amp;D25</f>
        <v>IL&amp;FS  Infrastructure Debt Fund Series 3BBhilangana Hydro Power Ltd</v>
      </c>
      <c r="C25" s="16">
        <v>9</v>
      </c>
      <c r="D25" s="1" t="s">
        <v>88</v>
      </c>
      <c r="E25" s="1" t="s">
        <v>54</v>
      </c>
      <c r="F25" s="1" t="s">
        <v>17</v>
      </c>
      <c r="G25" s="70">
        <v>24</v>
      </c>
      <c r="H25" s="17">
        <v>240</v>
      </c>
      <c r="I25" s="18">
        <v>1.328455937750004E-2</v>
      </c>
    </row>
    <row r="26" spans="1:15" x14ac:dyDescent="0.25">
      <c r="C26" s="16">
        <v>10</v>
      </c>
      <c r="D26" s="1" t="s">
        <v>90</v>
      </c>
      <c r="E26" s="1" t="s">
        <v>93</v>
      </c>
      <c r="F26" s="1" t="s">
        <v>14</v>
      </c>
      <c r="G26" s="70">
        <v>24</v>
      </c>
      <c r="H26" s="17">
        <v>120</v>
      </c>
      <c r="I26" s="18">
        <v>6.6422796887500198E-3</v>
      </c>
    </row>
    <row r="27" spans="1:15" x14ac:dyDescent="0.25">
      <c r="C27" s="16">
        <v>11</v>
      </c>
      <c r="D27" s="1" t="s">
        <v>123</v>
      </c>
      <c r="E27" s="1" t="s">
        <v>124</v>
      </c>
      <c r="F27" s="1" t="s">
        <v>125</v>
      </c>
      <c r="G27" s="70">
        <v>100</v>
      </c>
      <c r="H27" s="17">
        <v>72.5</v>
      </c>
      <c r="I27" s="18">
        <v>4.0130439786198032E-3</v>
      </c>
    </row>
    <row r="28" spans="1:15" x14ac:dyDescent="0.25">
      <c r="A28" s="4"/>
      <c r="B28" s="4"/>
      <c r="C28" s="22"/>
      <c r="D28" s="24" t="s">
        <v>23</v>
      </c>
      <c r="E28" s="24"/>
      <c r="F28" s="24"/>
      <c r="G28" s="24"/>
      <c r="H28" s="25">
        <f>SUM(H15:H27)</f>
        <v>15641.783305699999</v>
      </c>
      <c r="I28" s="68">
        <f>SUM(I15:I27)</f>
        <v>0.86580916289400189</v>
      </c>
      <c r="L28" s="214"/>
      <c r="M28" s="214"/>
      <c r="O28" s="215"/>
    </row>
    <row r="29" spans="1:15" x14ac:dyDescent="0.25">
      <c r="A29" s="4"/>
      <c r="B29" s="4"/>
      <c r="C29" s="22"/>
      <c r="D29" s="27"/>
      <c r="E29" s="27"/>
      <c r="F29" s="27"/>
      <c r="G29" s="27"/>
      <c r="H29" s="30"/>
      <c r="I29" s="31"/>
    </row>
    <row r="30" spans="1:15" x14ac:dyDescent="0.25">
      <c r="A30" s="4"/>
      <c r="B30" s="4"/>
      <c r="C30" s="22"/>
      <c r="D30" s="19" t="s">
        <v>24</v>
      </c>
      <c r="G30" s="1"/>
      <c r="H30" s="17"/>
      <c r="I30" s="18"/>
    </row>
    <row r="31" spans="1:15" x14ac:dyDescent="0.25">
      <c r="A31" s="4"/>
      <c r="B31" s="4" t="str">
        <f>+$C$7&amp;D31</f>
        <v>IL&amp;FS  Infrastructure Debt Fund Series 3BTriparty Repo</v>
      </c>
      <c r="C31" s="22"/>
      <c r="D31" s="4" t="s">
        <v>57</v>
      </c>
      <c r="E31" s="140"/>
      <c r="F31" s="140"/>
      <c r="G31" s="140"/>
      <c r="H31" s="17">
        <v>2360.4760000000001</v>
      </c>
      <c r="I31" s="18">
        <f>+H31/$H$41</f>
        <v>0.13065784825484911</v>
      </c>
    </row>
    <row r="32" spans="1:15" x14ac:dyDescent="0.25">
      <c r="C32" s="16"/>
      <c r="D32" s="24" t="s">
        <v>23</v>
      </c>
      <c r="E32" s="24"/>
      <c r="F32" s="24"/>
      <c r="G32" s="24"/>
      <c r="H32" s="142">
        <f>SUM(H31)</f>
        <v>2360.4760000000001</v>
      </c>
      <c r="I32" s="200">
        <f>SUM(I31:I31)</f>
        <v>0.13065784825484911</v>
      </c>
    </row>
    <row r="33" spans="1:13" x14ac:dyDescent="0.25">
      <c r="C33" s="16"/>
      <c r="D33" s="27"/>
      <c r="E33" s="27"/>
      <c r="F33" s="27"/>
      <c r="G33" s="27"/>
      <c r="H33" s="201"/>
      <c r="I33" s="202"/>
    </row>
    <row r="34" spans="1:13" x14ac:dyDescent="0.25">
      <c r="B34" s="4" t="str">
        <f>+$C$7&amp;D34</f>
        <v>IL&amp;FS  Infrastructure Debt Fund Series 3BTriparty Repo Margin</v>
      </c>
      <c r="C34" s="16"/>
      <c r="D34" s="19" t="s">
        <v>58</v>
      </c>
      <c r="E34" s="140"/>
      <c r="F34" s="140"/>
      <c r="H34" s="17">
        <v>2.5</v>
      </c>
      <c r="I34" s="18">
        <f>+H34/$H$41</f>
        <v>1.3838082684895875E-4</v>
      </c>
    </row>
    <row r="35" spans="1:13" x14ac:dyDescent="0.25">
      <c r="A35" s="4"/>
      <c r="B35" s="4"/>
      <c r="C35" s="22"/>
      <c r="D35" s="24" t="s">
        <v>23</v>
      </c>
      <c r="E35" s="24"/>
      <c r="F35" s="24"/>
      <c r="G35" s="24"/>
      <c r="H35" s="25">
        <v>2.5</v>
      </c>
      <c r="I35" s="67">
        <f>SUM(I34:I34)</f>
        <v>1.3838082684895875E-4</v>
      </c>
    </row>
    <row r="36" spans="1:13" x14ac:dyDescent="0.25">
      <c r="C36" s="16"/>
      <c r="H36" s="17"/>
      <c r="I36" s="18"/>
    </row>
    <row r="37" spans="1:13" x14ac:dyDescent="0.25">
      <c r="C37" s="16"/>
      <c r="D37" s="19" t="s">
        <v>27</v>
      </c>
      <c r="H37" s="17"/>
      <c r="I37" s="18"/>
    </row>
    <row r="38" spans="1:13" x14ac:dyDescent="0.25">
      <c r="C38" s="16">
        <v>1</v>
      </c>
      <c r="D38" s="1" t="s">
        <v>28</v>
      </c>
      <c r="E38" s="140"/>
      <c r="F38" s="140"/>
      <c r="H38" s="17">
        <f>H40-H39</f>
        <v>-24.076449199999196</v>
      </c>
      <c r="I38" s="18">
        <f>+H38/$H$41</f>
        <v>-1.332687579153136E-3</v>
      </c>
    </row>
    <row r="39" spans="1:13" x14ac:dyDescent="0.25">
      <c r="B39" s="4" t="str">
        <f>+$C$7&amp;D39</f>
        <v>IL&amp;FS  Infrastructure Debt Fund Series 3BCash &amp; Cash Equivalents</v>
      </c>
      <c r="C39" s="16">
        <v>2</v>
      </c>
      <c r="D39" s="1" t="s">
        <v>29</v>
      </c>
      <c r="E39" s="140"/>
      <c r="F39" s="140"/>
      <c r="H39" s="17">
        <v>85.403731699999994</v>
      </c>
      <c r="I39" s="18">
        <f>+H39/$H$41</f>
        <v>4.7272956034530517E-3</v>
      </c>
    </row>
    <row r="40" spans="1:13" x14ac:dyDescent="0.25">
      <c r="A40" s="4"/>
      <c r="B40" s="4"/>
      <c r="C40" s="22"/>
      <c r="D40" s="24" t="s">
        <v>23</v>
      </c>
      <c r="E40" s="24"/>
      <c r="F40" s="24"/>
      <c r="G40" s="24"/>
      <c r="H40" s="25">
        <f>63.8272825000008-H35</f>
        <v>61.327282500000798</v>
      </c>
      <c r="I40" s="68">
        <f>SUM(I38:I39)</f>
        <v>3.3946080242999157E-3</v>
      </c>
    </row>
    <row r="41" spans="1:13" x14ac:dyDescent="0.25">
      <c r="A41" s="4"/>
      <c r="B41" s="4"/>
      <c r="C41" s="22"/>
      <c r="D41" s="38" t="s">
        <v>30</v>
      </c>
      <c r="E41" s="38"/>
      <c r="F41" s="38"/>
      <c r="G41" s="38"/>
      <c r="H41" s="39">
        <v>18066.0865882</v>
      </c>
      <c r="I41" s="144">
        <f>+I28+I32+I35+I40</f>
        <v>0.99999999999999978</v>
      </c>
      <c r="L41" s="214"/>
      <c r="M41" s="214"/>
    </row>
    <row r="42" spans="1:13" s="216" customFormat="1" x14ac:dyDescent="0.25">
      <c r="A42" s="1"/>
      <c r="B42" s="1"/>
      <c r="C42" s="16"/>
      <c r="D42" s="41"/>
      <c r="E42" s="41"/>
      <c r="F42" s="41"/>
      <c r="G42" s="41"/>
      <c r="H42" s="42"/>
      <c r="I42" s="145"/>
      <c r="L42" s="217"/>
    </row>
    <row r="43" spans="1:13" s="216" customFormat="1" x14ac:dyDescent="0.25">
      <c r="A43" s="1"/>
      <c r="B43" s="1"/>
      <c r="C43" s="16"/>
      <c r="D43" s="41"/>
      <c r="E43" s="41"/>
      <c r="F43" s="41"/>
      <c r="G43" s="41"/>
      <c r="H43" s="42"/>
      <c r="I43" s="145"/>
      <c r="L43" s="217"/>
    </row>
    <row r="44" spans="1:13" s="216" customFormat="1" x14ac:dyDescent="0.25">
      <c r="A44" s="1"/>
      <c r="B44" s="1"/>
      <c r="C44" s="16"/>
      <c r="D44" s="83" t="s">
        <v>62</v>
      </c>
      <c r="E44" s="71"/>
      <c r="F44" s="71"/>
      <c r="G44" s="71"/>
      <c r="H44" s="71"/>
      <c r="I44" s="73"/>
      <c r="L44" s="217"/>
    </row>
    <row r="45" spans="1:13" s="216" customFormat="1" ht="31.5" x14ac:dyDescent="0.25">
      <c r="A45" s="1"/>
      <c r="B45" s="1"/>
      <c r="C45" s="16"/>
      <c r="D45" s="90" t="s">
        <v>159</v>
      </c>
      <c r="E45" s="85" t="s">
        <v>63</v>
      </c>
      <c r="F45" s="71"/>
      <c r="G45" s="71"/>
      <c r="H45" s="71"/>
      <c r="I45" s="73"/>
      <c r="L45" s="217"/>
    </row>
    <row r="46" spans="1:13" s="216" customFormat="1" x14ac:dyDescent="0.25">
      <c r="A46" s="1"/>
      <c r="B46" s="1"/>
      <c r="C46" s="16"/>
      <c r="D46" s="72" t="s">
        <v>64</v>
      </c>
      <c r="E46" s="71"/>
      <c r="F46" s="71"/>
      <c r="G46" s="71"/>
      <c r="H46" s="71"/>
      <c r="I46" s="73"/>
      <c r="L46" s="217"/>
    </row>
    <row r="47" spans="1:13" s="216" customFormat="1" x14ac:dyDescent="0.25">
      <c r="A47" s="1"/>
      <c r="B47" s="1"/>
      <c r="C47" s="16"/>
      <c r="D47" s="75" t="s">
        <v>65</v>
      </c>
      <c r="E47" s="86">
        <v>1135908.5752000001</v>
      </c>
      <c r="F47" s="71"/>
      <c r="G47" s="71"/>
      <c r="H47" s="71"/>
      <c r="I47" s="73"/>
      <c r="L47" s="217"/>
    </row>
    <row r="48" spans="1:13" s="216" customFormat="1" x14ac:dyDescent="0.25">
      <c r="A48" s="1"/>
      <c r="B48" s="1"/>
      <c r="C48" s="16"/>
      <c r="D48" s="75" t="s">
        <v>66</v>
      </c>
      <c r="E48" s="86">
        <v>1135908.5752000001</v>
      </c>
      <c r="F48" s="71"/>
      <c r="G48" s="71"/>
      <c r="H48" s="71"/>
      <c r="I48" s="73"/>
      <c r="L48" s="217"/>
    </row>
    <row r="49" spans="1:12" s="216" customFormat="1" x14ac:dyDescent="0.25">
      <c r="A49" s="1"/>
      <c r="B49" s="1"/>
      <c r="C49" s="16"/>
      <c r="D49" s="72" t="s">
        <v>67</v>
      </c>
      <c r="E49" s="71"/>
      <c r="F49" s="71"/>
      <c r="G49" s="71"/>
      <c r="H49" s="71"/>
      <c r="I49" s="73"/>
      <c r="L49" s="217"/>
    </row>
    <row r="50" spans="1:12" s="216" customFormat="1" x14ac:dyDescent="0.25">
      <c r="A50" s="1"/>
      <c r="B50" s="1"/>
      <c r="C50" s="16"/>
      <c r="D50" s="75" t="s">
        <v>65</v>
      </c>
      <c r="E50" s="86">
        <v>1180789.9733</v>
      </c>
      <c r="F50" s="71"/>
      <c r="G50" s="71"/>
      <c r="H50" s="71"/>
      <c r="I50" s="73"/>
      <c r="L50" s="217"/>
    </row>
    <row r="51" spans="1:12" s="216" customFormat="1" x14ac:dyDescent="0.25">
      <c r="A51" s="1"/>
      <c r="B51" s="1"/>
      <c r="C51" s="16"/>
      <c r="D51" s="75" t="s">
        <v>66</v>
      </c>
      <c r="E51" s="86">
        <v>1180789.9682</v>
      </c>
      <c r="F51" s="71"/>
      <c r="G51" s="71"/>
      <c r="H51" s="71"/>
      <c r="I51" s="73"/>
      <c r="L51" s="217"/>
    </row>
    <row r="52" spans="1:12" s="216" customFormat="1" x14ac:dyDescent="0.25">
      <c r="A52" s="1"/>
      <c r="B52" s="1"/>
      <c r="C52" s="16"/>
      <c r="D52" s="76" t="s">
        <v>68</v>
      </c>
      <c r="E52" s="74" t="s">
        <v>63</v>
      </c>
      <c r="F52" s="71"/>
      <c r="G52" s="71"/>
      <c r="H52" s="71"/>
      <c r="I52" s="73"/>
      <c r="L52" s="217"/>
    </row>
    <row r="53" spans="1:12" s="216" customFormat="1" x14ac:dyDescent="0.25">
      <c r="A53" s="1"/>
      <c r="B53" s="1"/>
      <c r="C53" s="16"/>
      <c r="D53" s="76" t="s">
        <v>77</v>
      </c>
      <c r="E53" s="74" t="s">
        <v>63</v>
      </c>
      <c r="F53" s="71"/>
      <c r="G53" s="71"/>
      <c r="H53" s="71"/>
      <c r="I53" s="73"/>
      <c r="L53" s="217"/>
    </row>
    <row r="54" spans="1:12" s="216" customFormat="1" x14ac:dyDescent="0.25">
      <c r="A54" s="1"/>
      <c r="B54" s="1"/>
      <c r="C54" s="16"/>
      <c r="D54" s="77" t="s">
        <v>69</v>
      </c>
      <c r="E54" s="74" t="s">
        <v>63</v>
      </c>
      <c r="F54" s="71"/>
      <c r="G54" s="71"/>
      <c r="H54" s="71"/>
      <c r="I54" s="73"/>
      <c r="L54" s="217"/>
    </row>
    <row r="55" spans="1:12" s="216" customFormat="1" x14ac:dyDescent="0.25">
      <c r="A55" s="1"/>
      <c r="B55" s="1"/>
      <c r="C55" s="16"/>
      <c r="D55" s="76" t="s">
        <v>70</v>
      </c>
      <c r="E55" s="74" t="s">
        <v>63</v>
      </c>
      <c r="F55" s="71"/>
      <c r="G55" s="71"/>
      <c r="H55" s="71"/>
      <c r="I55" s="73"/>
      <c r="L55" s="217"/>
    </row>
    <row r="56" spans="1:12" s="216" customFormat="1" x14ac:dyDescent="0.25">
      <c r="A56" s="1"/>
      <c r="B56" s="1"/>
      <c r="C56" s="16"/>
      <c r="D56" s="76" t="s">
        <v>71</v>
      </c>
      <c r="E56" s="74" t="s">
        <v>160</v>
      </c>
      <c r="F56" s="71"/>
      <c r="G56" s="71"/>
      <c r="H56" s="71"/>
      <c r="I56" s="73"/>
      <c r="L56" s="217"/>
    </row>
    <row r="57" spans="1:12" s="216" customFormat="1" x14ac:dyDescent="0.25">
      <c r="A57" s="1"/>
      <c r="B57" s="1"/>
      <c r="C57" s="16"/>
      <c r="D57" s="72" t="s">
        <v>72</v>
      </c>
      <c r="E57" s="71"/>
      <c r="F57" s="71"/>
      <c r="G57" s="71"/>
      <c r="H57" s="71"/>
      <c r="I57" s="73"/>
      <c r="L57" s="217"/>
    </row>
    <row r="58" spans="1:12" s="216" customFormat="1" x14ac:dyDescent="0.25">
      <c r="A58" s="1"/>
      <c r="B58" s="1"/>
      <c r="C58" s="16"/>
      <c r="D58" s="78" t="s">
        <v>73</v>
      </c>
      <c r="E58" s="79" t="s">
        <v>74</v>
      </c>
      <c r="F58" s="71"/>
      <c r="G58" s="71"/>
      <c r="H58" s="79" t="s">
        <v>27</v>
      </c>
      <c r="I58" s="80"/>
      <c r="L58" s="217"/>
    </row>
    <row r="59" spans="1:12" s="216" customFormat="1" x14ac:dyDescent="0.25">
      <c r="A59" s="1"/>
      <c r="B59" s="1"/>
      <c r="C59" s="16"/>
      <c r="D59" s="81" t="s">
        <v>75</v>
      </c>
      <c r="E59" s="74" t="s">
        <v>63</v>
      </c>
      <c r="F59" s="71"/>
      <c r="G59" s="71"/>
      <c r="H59" s="74" t="s">
        <v>63</v>
      </c>
      <c r="I59" s="84"/>
      <c r="L59" s="217"/>
    </row>
    <row r="60" spans="1:12" s="216" customFormat="1" ht="15.75" customHeight="1" x14ac:dyDescent="0.25">
      <c r="A60" s="1"/>
      <c r="B60" s="1"/>
      <c r="C60" s="16"/>
      <c r="D60" s="107" t="s">
        <v>78</v>
      </c>
      <c r="E60" s="107"/>
      <c r="F60" s="107"/>
      <c r="G60" s="107"/>
      <c r="H60" s="107"/>
      <c r="I60" s="108"/>
      <c r="L60" s="217"/>
    </row>
    <row r="61" spans="1:12" s="216" customFormat="1" x14ac:dyDescent="0.25">
      <c r="A61" s="1"/>
      <c r="B61" s="1"/>
      <c r="C61" s="16"/>
      <c r="D61" s="107"/>
      <c r="E61" s="107"/>
      <c r="F61" s="107"/>
      <c r="G61" s="107"/>
      <c r="H61" s="107"/>
      <c r="I61" s="108"/>
      <c r="L61" s="217"/>
    </row>
    <row r="62" spans="1:12" s="216" customFormat="1" x14ac:dyDescent="0.25">
      <c r="A62" s="1"/>
      <c r="B62" s="1"/>
      <c r="C62" s="16"/>
      <c r="D62" s="82" t="s">
        <v>76</v>
      </c>
      <c r="E62" s="71"/>
      <c r="F62" s="70"/>
      <c r="G62" s="70"/>
      <c r="H62" s="71"/>
      <c r="I62" s="73"/>
      <c r="L62" s="217"/>
    </row>
    <row r="63" spans="1:12" s="216" customFormat="1" x14ac:dyDescent="0.25">
      <c r="A63" s="1"/>
      <c r="B63" s="1"/>
      <c r="C63" s="16"/>
      <c r="D63" s="41"/>
      <c r="E63" s="41"/>
      <c r="F63" s="41"/>
      <c r="G63" s="41"/>
      <c r="H63" s="42"/>
      <c r="I63" s="145"/>
      <c r="L63" s="217"/>
    </row>
    <row r="64" spans="1:12" s="216" customFormat="1" x14ac:dyDescent="0.25">
      <c r="A64" s="1"/>
      <c r="B64" s="1"/>
      <c r="C64" s="16"/>
      <c r="D64" s="41"/>
      <c r="E64" s="41"/>
      <c r="F64" s="41"/>
      <c r="G64" s="41"/>
      <c r="H64" s="42"/>
      <c r="I64" s="145"/>
      <c r="L64" s="217"/>
    </row>
    <row r="65" spans="1:12" s="216" customFormat="1" x14ac:dyDescent="0.25">
      <c r="A65" s="1"/>
      <c r="B65" s="1"/>
      <c r="C65" s="16"/>
      <c r="D65" s="41"/>
      <c r="E65" s="41"/>
      <c r="F65" s="41"/>
      <c r="G65" s="41"/>
      <c r="H65" s="42"/>
      <c r="I65" s="145"/>
      <c r="L65" s="217"/>
    </row>
    <row r="66" spans="1:12" x14ac:dyDescent="0.25">
      <c r="C66" s="16"/>
      <c r="D66" s="44" t="s">
        <v>31</v>
      </c>
      <c r="H66" s="21"/>
      <c r="I66" s="45"/>
    </row>
    <row r="68" spans="1:12" hidden="1" x14ac:dyDescent="0.25">
      <c r="G68" s="151">
        <v>1592507605.24</v>
      </c>
      <c r="H68" s="21">
        <v>15925.0760524</v>
      </c>
    </row>
    <row r="69" spans="1:12" hidden="1" x14ac:dyDescent="0.25">
      <c r="H69" s="21">
        <v>1454.3251479999999</v>
      </c>
    </row>
  </sheetData>
  <mergeCells count="9">
    <mergeCell ref="D60:I61"/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1A</vt:lpstr>
      <vt:lpstr>1B</vt:lpstr>
      <vt:lpstr>1C</vt:lpstr>
      <vt:lpstr>2A</vt:lpstr>
      <vt:lpstr>2B</vt:lpstr>
      <vt:lpstr>2C</vt:lpstr>
      <vt:lpstr>3A</vt:lpstr>
      <vt:lpstr>3B</vt:lpstr>
      <vt:lpstr>'1A'!Print_Area</vt:lpstr>
      <vt:lpstr>'1B'!Print_Area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cp:lastPrinted>2019-08-03T11:35:54Z</cp:lastPrinted>
  <dcterms:created xsi:type="dcterms:W3CDTF">2018-10-10T11:22:13Z</dcterms:created>
  <dcterms:modified xsi:type="dcterms:W3CDTF">2020-04-09T14:40:56Z</dcterms:modified>
</cp:coreProperties>
</file>